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ful083/Work/climate_change_&amp;_futures/Projects/AFMA_climate_projects/2018-2020_Climate_robust_management_&amp;_climate_vul_project/Handbook_&amp;_xls_sheet_pathways_logic/xls_tool/"/>
    </mc:Choice>
  </mc:AlternateContent>
  <xr:revisionPtr revIDLastSave="0" documentId="13_ncr:1_{B5766B55-6320-1043-9EC5-4C01278B3BB2}" xr6:coauthVersionLast="43" xr6:coauthVersionMax="44" xr10:uidLastSave="{00000000-0000-0000-0000-000000000000}"/>
  <bookViews>
    <workbookView xWindow="880" yWindow="440" windowWidth="37520" windowHeight="21160" tabRatio="715" xr2:uid="{0864F39B-9879-BA44-AB86-FFD3F4251668}"/>
  </bookViews>
  <sheets>
    <sheet name="How to use this xlsx" sheetId="7" r:id="rId1"/>
    <sheet name="Pre-Assessment" sheetId="2" r:id="rId2"/>
    <sheet name="Types of Change" sheetId="3" r:id="rId3"/>
    <sheet name="Risk Assessment Steps" sheetId="10" r:id="rId4"/>
    <sheet name="Risk Assessment-Worked Example" sheetId="15" r:id="rId5"/>
    <sheet name="Supporting Tables" sheetId="1" r:id="rId6"/>
    <sheet name="References"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8" i="10" l="1" a="1"/>
  <c r="H448" i="10" s="1"/>
  <c r="H448" i="15" a="1"/>
  <c r="H448" i="15" s="1"/>
  <c r="G448" i="15" s="1"/>
  <c r="D207" i="15"/>
  <c r="G448" i="10"/>
  <c r="K486" i="15"/>
  <c r="K485" i="15"/>
  <c r="K484" i="15"/>
  <c r="K483" i="15"/>
  <c r="K482" i="15"/>
  <c r="K481" i="15"/>
  <c r="K480" i="15"/>
  <c r="K479" i="15"/>
  <c r="K478" i="15"/>
  <c r="K477" i="15"/>
  <c r="P470" i="15"/>
  <c r="K470" i="15"/>
  <c r="F470" i="15"/>
  <c r="A470" i="15"/>
  <c r="B464" i="15"/>
  <c r="B463" i="15"/>
  <c r="D446" i="15"/>
  <c r="C446" i="15"/>
  <c r="A446" i="15"/>
  <c r="I444" i="15"/>
  <c r="D444" i="15"/>
  <c r="C444" i="15"/>
  <c r="I442" i="15"/>
  <c r="H442" i="15"/>
  <c r="F442" i="15"/>
  <c r="D443" i="15"/>
  <c r="C443" i="15"/>
  <c r="D442" i="15"/>
  <c r="C442" i="15"/>
  <c r="I440" i="15"/>
  <c r="H440" i="15"/>
  <c r="D441" i="15"/>
  <c r="C441" i="15"/>
  <c r="I439" i="15"/>
  <c r="H439" i="15"/>
  <c r="D440" i="15"/>
  <c r="C440" i="15"/>
  <c r="I438" i="15"/>
  <c r="H438" i="15"/>
  <c r="D439" i="15"/>
  <c r="C439" i="15"/>
  <c r="I437" i="15"/>
  <c r="H437" i="15"/>
  <c r="D438" i="15"/>
  <c r="C438" i="15"/>
  <c r="I436" i="15"/>
  <c r="H436" i="15"/>
  <c r="D437" i="15"/>
  <c r="C437" i="15"/>
  <c r="I435" i="15"/>
  <c r="H435" i="15"/>
  <c r="D436" i="15"/>
  <c r="C436" i="15"/>
  <c r="I434" i="15"/>
  <c r="H434" i="15"/>
  <c r="D435" i="15"/>
  <c r="C435" i="15"/>
  <c r="I433" i="15"/>
  <c r="H433" i="15"/>
  <c r="D434" i="15"/>
  <c r="C434" i="15"/>
  <c r="I432" i="15"/>
  <c r="H432" i="15"/>
  <c r="D433" i="15"/>
  <c r="C433" i="15"/>
  <c r="I431" i="15"/>
  <c r="H431" i="15"/>
  <c r="D432" i="15"/>
  <c r="C432" i="15"/>
  <c r="I430" i="15"/>
  <c r="H430" i="15"/>
  <c r="D431" i="15"/>
  <c r="C431" i="15"/>
  <c r="I429" i="15"/>
  <c r="H429" i="15"/>
  <c r="D430" i="15"/>
  <c r="C430" i="15"/>
  <c r="D429" i="15"/>
  <c r="C429" i="15"/>
  <c r="I428" i="15"/>
  <c r="H428" i="15"/>
  <c r="D428" i="15"/>
  <c r="C428" i="15"/>
  <c r="I427" i="15"/>
  <c r="H427" i="15"/>
  <c r="D427" i="15"/>
  <c r="C427" i="15"/>
  <c r="I426" i="15"/>
  <c r="H426" i="15"/>
  <c r="D426" i="15"/>
  <c r="C426" i="15"/>
  <c r="I425" i="15"/>
  <c r="H425" i="15"/>
  <c r="D425" i="15"/>
  <c r="C425" i="15"/>
  <c r="I424" i="15"/>
  <c r="H424" i="15"/>
  <c r="D424" i="15"/>
  <c r="C424" i="15"/>
  <c r="S423" i="15"/>
  <c r="N423" i="15"/>
  <c r="I423" i="15"/>
  <c r="H423" i="15"/>
  <c r="D423" i="15"/>
  <c r="C423" i="15"/>
  <c r="I422" i="15"/>
  <c r="H422" i="15"/>
  <c r="D422" i="15"/>
  <c r="C422" i="15"/>
  <c r="N421" i="15"/>
  <c r="M421" i="15"/>
  <c r="K421" i="15"/>
  <c r="I421" i="15"/>
  <c r="H421" i="15"/>
  <c r="D421" i="15"/>
  <c r="C421" i="15"/>
  <c r="I420" i="15"/>
  <c r="H420" i="15"/>
  <c r="D420" i="15"/>
  <c r="C420" i="15"/>
  <c r="N419" i="15"/>
  <c r="M419" i="15"/>
  <c r="I419" i="15"/>
  <c r="H419" i="15"/>
  <c r="D419" i="15"/>
  <c r="C419" i="15"/>
  <c r="N418" i="15"/>
  <c r="M418" i="15"/>
  <c r="I418" i="15"/>
  <c r="H418" i="15"/>
  <c r="D418" i="15"/>
  <c r="C418" i="15"/>
  <c r="N417" i="15"/>
  <c r="M417" i="15"/>
  <c r="I417" i="15"/>
  <c r="H417" i="15"/>
  <c r="D417" i="15"/>
  <c r="C417" i="15"/>
  <c r="S416" i="15"/>
  <c r="R416" i="15"/>
  <c r="P416" i="15"/>
  <c r="N416" i="15"/>
  <c r="M416" i="15"/>
  <c r="I416" i="15"/>
  <c r="H416" i="15"/>
  <c r="D416" i="15"/>
  <c r="C416" i="15"/>
  <c r="N415" i="15"/>
  <c r="M415" i="15"/>
  <c r="I415" i="15"/>
  <c r="H415" i="15"/>
  <c r="D415" i="15"/>
  <c r="C415" i="15"/>
  <c r="S414" i="15"/>
  <c r="R414" i="15"/>
  <c r="N414" i="15"/>
  <c r="M414" i="15"/>
  <c r="I414" i="15"/>
  <c r="H414" i="15"/>
  <c r="D414" i="15"/>
  <c r="C414" i="15"/>
  <c r="S413" i="15"/>
  <c r="R413" i="15"/>
  <c r="N413" i="15"/>
  <c r="M413" i="15"/>
  <c r="I413" i="15"/>
  <c r="H413" i="15"/>
  <c r="D413" i="15"/>
  <c r="C413" i="15"/>
  <c r="S412" i="15"/>
  <c r="R412" i="15"/>
  <c r="N412" i="15"/>
  <c r="M412" i="15"/>
  <c r="I412" i="15"/>
  <c r="H412" i="15"/>
  <c r="D412" i="15"/>
  <c r="C412" i="15"/>
  <c r="S411" i="15"/>
  <c r="R411" i="15"/>
  <c r="N411" i="15"/>
  <c r="M411" i="15"/>
  <c r="I411" i="15"/>
  <c r="H411" i="15"/>
  <c r="D411" i="15"/>
  <c r="C411" i="15"/>
  <c r="S410" i="15"/>
  <c r="R410" i="15"/>
  <c r="N410" i="15"/>
  <c r="M410" i="15"/>
  <c r="I410" i="15"/>
  <c r="H410" i="15"/>
  <c r="D410" i="15"/>
  <c r="C410" i="15"/>
  <c r="S409" i="15"/>
  <c r="R409" i="15"/>
  <c r="N409" i="15"/>
  <c r="M409" i="15"/>
  <c r="I409" i="15"/>
  <c r="H409" i="15"/>
  <c r="D409" i="15"/>
  <c r="C409" i="15"/>
  <c r="S408" i="15"/>
  <c r="R408" i="15"/>
  <c r="N408" i="15"/>
  <c r="M408" i="15"/>
  <c r="I408" i="15"/>
  <c r="H408" i="15"/>
  <c r="D408" i="15"/>
  <c r="C408" i="15"/>
  <c r="S407" i="15"/>
  <c r="R407" i="15"/>
  <c r="N407" i="15"/>
  <c r="M407" i="15"/>
  <c r="I407" i="15"/>
  <c r="H407" i="15"/>
  <c r="D407" i="15"/>
  <c r="C407" i="15"/>
  <c r="S406" i="15"/>
  <c r="R406" i="15"/>
  <c r="N406" i="15"/>
  <c r="M406" i="15"/>
  <c r="I406" i="15"/>
  <c r="H406" i="15"/>
  <c r="D406" i="15"/>
  <c r="C406" i="15"/>
  <c r="S405" i="15"/>
  <c r="R405" i="15"/>
  <c r="N405" i="15"/>
  <c r="M405" i="15"/>
  <c r="I405" i="15"/>
  <c r="H405" i="15"/>
  <c r="D405" i="15"/>
  <c r="C405" i="15"/>
  <c r="S404" i="15"/>
  <c r="R404" i="15"/>
  <c r="N404" i="15"/>
  <c r="M404" i="15"/>
  <c r="I404" i="15"/>
  <c r="H404" i="15"/>
  <c r="D404" i="15"/>
  <c r="C404" i="15"/>
  <c r="S403" i="15"/>
  <c r="R403" i="15"/>
  <c r="N403" i="15"/>
  <c r="M403" i="15"/>
  <c r="I403" i="15"/>
  <c r="H403" i="15"/>
  <c r="D403" i="15"/>
  <c r="C403" i="15"/>
  <c r="S402" i="15"/>
  <c r="R402" i="15"/>
  <c r="N402" i="15"/>
  <c r="M402" i="15"/>
  <c r="I402" i="15"/>
  <c r="H402" i="15"/>
  <c r="D402" i="15"/>
  <c r="C402" i="15"/>
  <c r="S401" i="15"/>
  <c r="R401" i="15"/>
  <c r="N401" i="15"/>
  <c r="M401" i="15"/>
  <c r="I401" i="15"/>
  <c r="H401" i="15"/>
  <c r="D401" i="15"/>
  <c r="C401" i="15"/>
  <c r="S400" i="15"/>
  <c r="R400" i="15"/>
  <c r="N400" i="15"/>
  <c r="M400" i="15"/>
  <c r="I400" i="15"/>
  <c r="H400" i="15"/>
  <c r="D400" i="15"/>
  <c r="C400" i="15"/>
  <c r="S399" i="15"/>
  <c r="R399" i="15"/>
  <c r="N399" i="15"/>
  <c r="M399" i="15"/>
  <c r="I399" i="15"/>
  <c r="H399" i="15"/>
  <c r="D399" i="15"/>
  <c r="C399" i="15"/>
  <c r="S398" i="15"/>
  <c r="R398" i="15"/>
  <c r="N398" i="15"/>
  <c r="M398" i="15"/>
  <c r="I398" i="15"/>
  <c r="H398" i="15"/>
  <c r="D398" i="15"/>
  <c r="C398" i="15"/>
  <c r="S397" i="15"/>
  <c r="R397" i="15"/>
  <c r="N397" i="15"/>
  <c r="M397" i="15"/>
  <c r="I397" i="15"/>
  <c r="H397" i="15"/>
  <c r="D397" i="15"/>
  <c r="C397" i="15"/>
  <c r="S396" i="15"/>
  <c r="R396" i="15"/>
  <c r="N396" i="15"/>
  <c r="M396" i="15"/>
  <c r="I396" i="15"/>
  <c r="H396" i="15"/>
  <c r="D396" i="15"/>
  <c r="C396" i="15"/>
  <c r="S395" i="15"/>
  <c r="R395" i="15"/>
  <c r="N395" i="15"/>
  <c r="M395" i="15"/>
  <c r="I395" i="15"/>
  <c r="H395" i="15"/>
  <c r="D395" i="15"/>
  <c r="C395" i="15"/>
  <c r="S394" i="15"/>
  <c r="R394" i="15"/>
  <c r="N394" i="15"/>
  <c r="M394" i="15"/>
  <c r="I394" i="15"/>
  <c r="H394" i="15"/>
  <c r="D394" i="15"/>
  <c r="C394" i="15"/>
  <c r="S393" i="15"/>
  <c r="R393" i="15"/>
  <c r="N393" i="15"/>
  <c r="M393" i="15"/>
  <c r="I393" i="15"/>
  <c r="H393" i="15"/>
  <c r="D393" i="15"/>
  <c r="C393" i="15"/>
  <c r="S392" i="15"/>
  <c r="R392" i="15"/>
  <c r="N392" i="15"/>
  <c r="M392" i="15"/>
  <c r="I392" i="15"/>
  <c r="H392" i="15"/>
  <c r="D392" i="15"/>
  <c r="C392" i="15"/>
  <c r="S391" i="15"/>
  <c r="R391" i="15"/>
  <c r="N391" i="15"/>
  <c r="M391" i="15"/>
  <c r="I391" i="15"/>
  <c r="H391" i="15"/>
  <c r="D391" i="15"/>
  <c r="C391" i="15"/>
  <c r="S390" i="15"/>
  <c r="R390" i="15"/>
  <c r="N390" i="15"/>
  <c r="M390" i="15"/>
  <c r="I390" i="15"/>
  <c r="H390" i="15"/>
  <c r="D390" i="15"/>
  <c r="C390" i="15"/>
  <c r="S389" i="15"/>
  <c r="R389" i="15"/>
  <c r="N389" i="15"/>
  <c r="M389" i="15"/>
  <c r="I389" i="15"/>
  <c r="H389" i="15"/>
  <c r="D389" i="15"/>
  <c r="C389" i="15"/>
  <c r="S388" i="15"/>
  <c r="R388" i="15"/>
  <c r="N388" i="15"/>
  <c r="M388" i="15"/>
  <c r="I388" i="15"/>
  <c r="H388" i="15"/>
  <c r="D388" i="15"/>
  <c r="C388" i="15"/>
  <c r="S387" i="15"/>
  <c r="R387" i="15"/>
  <c r="N387" i="15"/>
  <c r="M387" i="15"/>
  <c r="I387" i="15"/>
  <c r="H387" i="15"/>
  <c r="D387" i="15"/>
  <c r="C387" i="15"/>
  <c r="D382" i="15"/>
  <c r="C382" i="15"/>
  <c r="A382" i="15"/>
  <c r="I380" i="15"/>
  <c r="D380" i="15"/>
  <c r="C380" i="15"/>
  <c r="I378" i="15"/>
  <c r="H378" i="15"/>
  <c r="F378" i="15"/>
  <c r="D379" i="15"/>
  <c r="C379" i="15"/>
  <c r="D378" i="15"/>
  <c r="C378" i="15"/>
  <c r="I376" i="15"/>
  <c r="H376" i="15"/>
  <c r="D377" i="15"/>
  <c r="C377" i="15"/>
  <c r="I375" i="15"/>
  <c r="H375" i="15"/>
  <c r="D376" i="15"/>
  <c r="C376" i="15"/>
  <c r="I374" i="15"/>
  <c r="H374" i="15"/>
  <c r="D375" i="15"/>
  <c r="C375" i="15"/>
  <c r="I373" i="15"/>
  <c r="H373" i="15"/>
  <c r="D374" i="15"/>
  <c r="C374" i="15"/>
  <c r="I372" i="15"/>
  <c r="H372" i="15"/>
  <c r="D373" i="15"/>
  <c r="C373" i="15"/>
  <c r="I371" i="15"/>
  <c r="H371" i="15"/>
  <c r="D372" i="15"/>
  <c r="C372" i="15"/>
  <c r="I370" i="15"/>
  <c r="H370" i="15"/>
  <c r="D371" i="15"/>
  <c r="C371" i="15"/>
  <c r="I369" i="15"/>
  <c r="H369" i="15"/>
  <c r="D370" i="15"/>
  <c r="C370" i="15"/>
  <c r="I368" i="15"/>
  <c r="H368" i="15"/>
  <c r="D369" i="15"/>
  <c r="C369" i="15"/>
  <c r="I367" i="15"/>
  <c r="H367" i="15"/>
  <c r="D368" i="15"/>
  <c r="C368" i="15"/>
  <c r="I366" i="15"/>
  <c r="H366" i="15"/>
  <c r="D367" i="15"/>
  <c r="C367" i="15"/>
  <c r="I365" i="15"/>
  <c r="H365" i="15"/>
  <c r="D366" i="15"/>
  <c r="C366" i="15"/>
  <c r="D365" i="15"/>
  <c r="C365" i="15"/>
  <c r="I364" i="15"/>
  <c r="H364" i="15"/>
  <c r="D364" i="15"/>
  <c r="C364" i="15"/>
  <c r="I363" i="15"/>
  <c r="H363" i="15"/>
  <c r="D363" i="15"/>
  <c r="C363" i="15"/>
  <c r="I362" i="15"/>
  <c r="H362" i="15"/>
  <c r="D362" i="15"/>
  <c r="C362" i="15"/>
  <c r="I361" i="15"/>
  <c r="H361" i="15"/>
  <c r="D361" i="15"/>
  <c r="C361" i="15"/>
  <c r="I360" i="15"/>
  <c r="H360" i="15"/>
  <c r="D360" i="15"/>
  <c r="C360" i="15"/>
  <c r="S359" i="15"/>
  <c r="N359" i="15"/>
  <c r="I359" i="15"/>
  <c r="H359" i="15"/>
  <c r="D359" i="15"/>
  <c r="C359" i="15"/>
  <c r="I358" i="15"/>
  <c r="H358" i="15"/>
  <c r="D358" i="15"/>
  <c r="C358" i="15"/>
  <c r="N357" i="15"/>
  <c r="M357" i="15"/>
  <c r="K357" i="15"/>
  <c r="I357" i="15"/>
  <c r="H357" i="15"/>
  <c r="D357" i="15"/>
  <c r="C357" i="15"/>
  <c r="I356" i="15"/>
  <c r="H356" i="15"/>
  <c r="D356" i="15"/>
  <c r="C356" i="15"/>
  <c r="N355" i="15"/>
  <c r="M355" i="15"/>
  <c r="I355" i="15"/>
  <c r="H355" i="15"/>
  <c r="D355" i="15"/>
  <c r="C355" i="15"/>
  <c r="N354" i="15"/>
  <c r="M354" i="15"/>
  <c r="I354" i="15"/>
  <c r="H354" i="15"/>
  <c r="D354" i="15"/>
  <c r="C354" i="15"/>
  <c r="N353" i="15"/>
  <c r="M353" i="15"/>
  <c r="I353" i="15"/>
  <c r="H353" i="15"/>
  <c r="D353" i="15"/>
  <c r="C353" i="15"/>
  <c r="S352" i="15"/>
  <c r="R352" i="15"/>
  <c r="P352" i="15"/>
  <c r="N352" i="15"/>
  <c r="M352" i="15"/>
  <c r="I352" i="15"/>
  <c r="H352" i="15"/>
  <c r="D352" i="15"/>
  <c r="C352" i="15"/>
  <c r="N351" i="15"/>
  <c r="M351" i="15"/>
  <c r="I351" i="15"/>
  <c r="H351" i="15"/>
  <c r="D351" i="15"/>
  <c r="C351" i="15"/>
  <c r="S350" i="15"/>
  <c r="R350" i="15"/>
  <c r="N350" i="15"/>
  <c r="M350" i="15"/>
  <c r="I350" i="15"/>
  <c r="H350" i="15"/>
  <c r="D350" i="15"/>
  <c r="C350" i="15"/>
  <c r="S349" i="15"/>
  <c r="R349" i="15"/>
  <c r="N349" i="15"/>
  <c r="M349" i="15"/>
  <c r="I349" i="15"/>
  <c r="H349" i="15"/>
  <c r="D349" i="15"/>
  <c r="C349" i="15"/>
  <c r="S348" i="15"/>
  <c r="R348" i="15"/>
  <c r="N348" i="15"/>
  <c r="M348" i="15"/>
  <c r="I348" i="15"/>
  <c r="H348" i="15"/>
  <c r="D348" i="15"/>
  <c r="C348" i="15"/>
  <c r="S347" i="15"/>
  <c r="R347" i="15"/>
  <c r="N347" i="15"/>
  <c r="M347" i="15"/>
  <c r="I347" i="15"/>
  <c r="H347" i="15"/>
  <c r="D347" i="15"/>
  <c r="C347" i="15"/>
  <c r="S346" i="15"/>
  <c r="R346" i="15"/>
  <c r="N346" i="15"/>
  <c r="M346" i="15"/>
  <c r="I346" i="15"/>
  <c r="H346" i="15"/>
  <c r="D346" i="15"/>
  <c r="C346" i="15"/>
  <c r="S345" i="15"/>
  <c r="R345" i="15"/>
  <c r="N345" i="15"/>
  <c r="M345" i="15"/>
  <c r="I345" i="15"/>
  <c r="H345" i="15"/>
  <c r="D345" i="15"/>
  <c r="C345" i="15"/>
  <c r="S344" i="15"/>
  <c r="R344" i="15"/>
  <c r="N344" i="15"/>
  <c r="M344" i="15"/>
  <c r="I344" i="15"/>
  <c r="H344" i="15"/>
  <c r="D344" i="15"/>
  <c r="C344" i="15"/>
  <c r="S343" i="15"/>
  <c r="R343" i="15"/>
  <c r="N343" i="15"/>
  <c r="M343" i="15"/>
  <c r="I343" i="15"/>
  <c r="H343" i="15"/>
  <c r="D343" i="15"/>
  <c r="C343" i="15"/>
  <c r="S342" i="15"/>
  <c r="R342" i="15"/>
  <c r="N342" i="15"/>
  <c r="M342" i="15"/>
  <c r="I342" i="15"/>
  <c r="H342" i="15"/>
  <c r="D342" i="15"/>
  <c r="C342" i="15"/>
  <c r="S341" i="15"/>
  <c r="R341" i="15"/>
  <c r="N341" i="15"/>
  <c r="M341" i="15"/>
  <c r="I341" i="15"/>
  <c r="H341" i="15"/>
  <c r="D341" i="15"/>
  <c r="C341" i="15"/>
  <c r="S340" i="15"/>
  <c r="R340" i="15"/>
  <c r="N340" i="15"/>
  <c r="M340" i="15"/>
  <c r="I340" i="15"/>
  <c r="H340" i="15"/>
  <c r="D340" i="15"/>
  <c r="C340" i="15"/>
  <c r="S339" i="15"/>
  <c r="R339" i="15"/>
  <c r="N339" i="15"/>
  <c r="M339" i="15"/>
  <c r="I339" i="15"/>
  <c r="H339" i="15"/>
  <c r="D339" i="15"/>
  <c r="C339" i="15"/>
  <c r="S338" i="15"/>
  <c r="R338" i="15"/>
  <c r="N338" i="15"/>
  <c r="M338" i="15"/>
  <c r="I338" i="15"/>
  <c r="H338" i="15"/>
  <c r="D338" i="15"/>
  <c r="C338" i="15"/>
  <c r="S337" i="15"/>
  <c r="R337" i="15"/>
  <c r="N337" i="15"/>
  <c r="M337" i="15"/>
  <c r="I337" i="15"/>
  <c r="H337" i="15"/>
  <c r="D337" i="15"/>
  <c r="C337" i="15"/>
  <c r="S336" i="15"/>
  <c r="R336" i="15"/>
  <c r="N336" i="15"/>
  <c r="M336" i="15"/>
  <c r="I336" i="15"/>
  <c r="H336" i="15"/>
  <c r="D336" i="15"/>
  <c r="C336" i="15"/>
  <c r="S335" i="15"/>
  <c r="R335" i="15"/>
  <c r="N335" i="15"/>
  <c r="M335" i="15"/>
  <c r="I335" i="15"/>
  <c r="H335" i="15"/>
  <c r="D335" i="15"/>
  <c r="C335" i="15"/>
  <c r="S334" i="15"/>
  <c r="R334" i="15"/>
  <c r="N334" i="15"/>
  <c r="M334" i="15"/>
  <c r="I334" i="15"/>
  <c r="H334" i="15"/>
  <c r="D334" i="15"/>
  <c r="C334" i="15"/>
  <c r="S333" i="15"/>
  <c r="R333" i="15"/>
  <c r="N333" i="15"/>
  <c r="M333" i="15"/>
  <c r="I333" i="15"/>
  <c r="H333" i="15"/>
  <c r="D333" i="15"/>
  <c r="C333" i="15"/>
  <c r="S332" i="15"/>
  <c r="R332" i="15"/>
  <c r="N332" i="15"/>
  <c r="M332" i="15"/>
  <c r="I332" i="15"/>
  <c r="H332" i="15"/>
  <c r="D332" i="15"/>
  <c r="C332" i="15"/>
  <c r="S331" i="15"/>
  <c r="R331" i="15"/>
  <c r="N331" i="15"/>
  <c r="M331" i="15"/>
  <c r="I331" i="15"/>
  <c r="H331" i="15"/>
  <c r="D331" i="15"/>
  <c r="C331" i="15"/>
  <c r="S330" i="15"/>
  <c r="R330" i="15"/>
  <c r="N330" i="15"/>
  <c r="M330" i="15"/>
  <c r="I330" i="15"/>
  <c r="H330" i="15"/>
  <c r="D330" i="15"/>
  <c r="C330" i="15"/>
  <c r="S329" i="15"/>
  <c r="R329" i="15"/>
  <c r="N329" i="15"/>
  <c r="M329" i="15"/>
  <c r="I329" i="15"/>
  <c r="H329" i="15"/>
  <c r="D329" i="15"/>
  <c r="C329" i="15"/>
  <c r="S328" i="15"/>
  <c r="R328" i="15"/>
  <c r="N328" i="15"/>
  <c r="M328" i="15"/>
  <c r="I328" i="15"/>
  <c r="H328" i="15"/>
  <c r="D328" i="15"/>
  <c r="C328" i="15"/>
  <c r="S327" i="15"/>
  <c r="R327" i="15"/>
  <c r="N327" i="15"/>
  <c r="M327" i="15"/>
  <c r="I327" i="15"/>
  <c r="H327" i="15"/>
  <c r="D327" i="15"/>
  <c r="C327" i="15"/>
  <c r="S326" i="15"/>
  <c r="R326" i="15"/>
  <c r="N326" i="15"/>
  <c r="M326" i="15"/>
  <c r="I326" i="15"/>
  <c r="H326" i="15"/>
  <c r="D326" i="15"/>
  <c r="C326" i="15"/>
  <c r="S325" i="15"/>
  <c r="R325" i="15"/>
  <c r="N325" i="15"/>
  <c r="M325" i="15"/>
  <c r="I325" i="15"/>
  <c r="H325" i="15"/>
  <c r="D325" i="15"/>
  <c r="C325" i="15"/>
  <c r="S324" i="15"/>
  <c r="R324" i="15"/>
  <c r="N324" i="15"/>
  <c r="M324" i="15"/>
  <c r="I324" i="15"/>
  <c r="H324" i="15"/>
  <c r="D324" i="15"/>
  <c r="C324" i="15"/>
  <c r="S323" i="15"/>
  <c r="R323" i="15"/>
  <c r="N323" i="15"/>
  <c r="M323" i="15"/>
  <c r="I323" i="15"/>
  <c r="H323" i="15"/>
  <c r="D323" i="15"/>
  <c r="C323" i="15"/>
  <c r="D318" i="15"/>
  <c r="C318" i="15"/>
  <c r="A318" i="15"/>
  <c r="I316" i="15"/>
  <c r="D316" i="15"/>
  <c r="C316" i="15"/>
  <c r="I314" i="15"/>
  <c r="H314" i="15"/>
  <c r="F314" i="15"/>
  <c r="D315" i="15"/>
  <c r="C315" i="15"/>
  <c r="D314" i="15"/>
  <c r="C314" i="15"/>
  <c r="I312" i="15"/>
  <c r="H312" i="15"/>
  <c r="D313" i="15"/>
  <c r="C313" i="15"/>
  <c r="I311" i="15"/>
  <c r="H311" i="15"/>
  <c r="D312" i="15"/>
  <c r="C312" i="15"/>
  <c r="I310" i="15"/>
  <c r="H310" i="15"/>
  <c r="D311" i="15"/>
  <c r="C311" i="15"/>
  <c r="I309" i="15"/>
  <c r="H309" i="15"/>
  <c r="D310" i="15"/>
  <c r="C310" i="15"/>
  <c r="I308" i="15"/>
  <c r="H308" i="15"/>
  <c r="D309" i="15"/>
  <c r="C309" i="15"/>
  <c r="I307" i="15"/>
  <c r="H307" i="15"/>
  <c r="D308" i="15"/>
  <c r="C308" i="15"/>
  <c r="I306" i="15"/>
  <c r="H306" i="15"/>
  <c r="D307" i="15"/>
  <c r="C307" i="15"/>
  <c r="I305" i="15"/>
  <c r="H305" i="15"/>
  <c r="D306" i="15"/>
  <c r="C306" i="15"/>
  <c r="I304" i="15"/>
  <c r="H304" i="15"/>
  <c r="D305" i="15"/>
  <c r="C305" i="15"/>
  <c r="I303" i="15"/>
  <c r="H303" i="15"/>
  <c r="D304" i="15"/>
  <c r="C304" i="15"/>
  <c r="I302" i="15"/>
  <c r="H302" i="15"/>
  <c r="D303" i="15"/>
  <c r="C303" i="15"/>
  <c r="I301" i="15"/>
  <c r="H301" i="15"/>
  <c r="D302" i="15"/>
  <c r="C302" i="15"/>
  <c r="D301" i="15"/>
  <c r="C301" i="15"/>
  <c r="I300" i="15"/>
  <c r="H300" i="15"/>
  <c r="D300" i="15"/>
  <c r="C300" i="15"/>
  <c r="I299" i="15"/>
  <c r="H299" i="15"/>
  <c r="D299" i="15"/>
  <c r="C299" i="15"/>
  <c r="I298" i="15"/>
  <c r="H298" i="15"/>
  <c r="D298" i="15"/>
  <c r="C298" i="15"/>
  <c r="I297" i="15"/>
  <c r="H297" i="15"/>
  <c r="D297" i="15"/>
  <c r="C297" i="15"/>
  <c r="I296" i="15"/>
  <c r="H296" i="15"/>
  <c r="D296" i="15"/>
  <c r="C296" i="15"/>
  <c r="I295" i="15"/>
  <c r="H295" i="15"/>
  <c r="D295" i="15"/>
  <c r="C295" i="15"/>
  <c r="I294" i="15"/>
  <c r="H294" i="15"/>
  <c r="D294" i="15"/>
  <c r="C294" i="15"/>
  <c r="N293" i="15"/>
  <c r="M293" i="15"/>
  <c r="K293" i="15"/>
  <c r="I293" i="15"/>
  <c r="H293" i="15"/>
  <c r="D293" i="15"/>
  <c r="C293" i="15"/>
  <c r="I292" i="15"/>
  <c r="H292" i="15"/>
  <c r="D292" i="15"/>
  <c r="C292" i="15"/>
  <c r="N291" i="15"/>
  <c r="M291" i="15"/>
  <c r="I291" i="15"/>
  <c r="H291" i="15"/>
  <c r="D291" i="15"/>
  <c r="C291" i="15"/>
  <c r="N290" i="15"/>
  <c r="M290" i="15"/>
  <c r="I290" i="15"/>
  <c r="H290" i="15"/>
  <c r="D290" i="15"/>
  <c r="C290" i="15"/>
  <c r="N289" i="15"/>
  <c r="M289" i="15"/>
  <c r="I289" i="15"/>
  <c r="H289" i="15"/>
  <c r="D289" i="15"/>
  <c r="C289" i="15"/>
  <c r="R288" i="15"/>
  <c r="P288" i="15"/>
  <c r="N288" i="15"/>
  <c r="M288" i="15"/>
  <c r="I288" i="15"/>
  <c r="H288" i="15"/>
  <c r="D288" i="15"/>
  <c r="C288" i="15"/>
  <c r="N287" i="15"/>
  <c r="M287" i="15"/>
  <c r="I287" i="15"/>
  <c r="H287" i="15"/>
  <c r="D287" i="15"/>
  <c r="C287" i="15"/>
  <c r="S286" i="15"/>
  <c r="R286" i="15"/>
  <c r="N286" i="15"/>
  <c r="M286" i="15"/>
  <c r="I286" i="15"/>
  <c r="H286" i="15"/>
  <c r="D286" i="15"/>
  <c r="C286" i="15"/>
  <c r="S285" i="15"/>
  <c r="R285" i="15"/>
  <c r="N285" i="15"/>
  <c r="M285" i="15"/>
  <c r="I285" i="15"/>
  <c r="H285" i="15"/>
  <c r="D285" i="15"/>
  <c r="C285" i="15"/>
  <c r="S284" i="15"/>
  <c r="R284" i="15"/>
  <c r="N284" i="15"/>
  <c r="M284" i="15"/>
  <c r="I284" i="15"/>
  <c r="H284" i="15"/>
  <c r="D284" i="15"/>
  <c r="C284" i="15"/>
  <c r="S283" i="15"/>
  <c r="R283" i="15"/>
  <c r="N283" i="15"/>
  <c r="M283" i="15"/>
  <c r="I283" i="15"/>
  <c r="H283" i="15"/>
  <c r="D283" i="15"/>
  <c r="C283" i="15"/>
  <c r="S282" i="15"/>
  <c r="R282" i="15"/>
  <c r="N282" i="15"/>
  <c r="M282" i="15"/>
  <c r="I282" i="15"/>
  <c r="H282" i="15"/>
  <c r="D282" i="15"/>
  <c r="C282" i="15"/>
  <c r="S281" i="15"/>
  <c r="R281" i="15"/>
  <c r="N281" i="15"/>
  <c r="M281" i="15"/>
  <c r="I281" i="15"/>
  <c r="H281" i="15"/>
  <c r="D281" i="15"/>
  <c r="C281" i="15"/>
  <c r="S280" i="15"/>
  <c r="R280" i="15"/>
  <c r="N280" i="15"/>
  <c r="M280" i="15"/>
  <c r="I280" i="15"/>
  <c r="H280" i="15"/>
  <c r="D280" i="15"/>
  <c r="C280" i="15"/>
  <c r="S279" i="15"/>
  <c r="R279" i="15"/>
  <c r="N279" i="15"/>
  <c r="M279" i="15"/>
  <c r="I279" i="15"/>
  <c r="H279" i="15"/>
  <c r="D279" i="15"/>
  <c r="C279" i="15"/>
  <c r="S278" i="15"/>
  <c r="R278" i="15"/>
  <c r="N278" i="15"/>
  <c r="M278" i="15"/>
  <c r="I278" i="15"/>
  <c r="H278" i="15"/>
  <c r="D278" i="15"/>
  <c r="C278" i="15"/>
  <c r="S277" i="15"/>
  <c r="R277" i="15"/>
  <c r="N277" i="15"/>
  <c r="M277" i="15"/>
  <c r="I277" i="15"/>
  <c r="H277" i="15"/>
  <c r="D277" i="15"/>
  <c r="C277" i="15"/>
  <c r="S276" i="15"/>
  <c r="R276" i="15"/>
  <c r="N276" i="15"/>
  <c r="M276" i="15"/>
  <c r="I276" i="15"/>
  <c r="H276" i="15"/>
  <c r="D276" i="15"/>
  <c r="C276" i="15"/>
  <c r="S275" i="15"/>
  <c r="R275" i="15"/>
  <c r="N275" i="15"/>
  <c r="M275" i="15"/>
  <c r="I275" i="15"/>
  <c r="H275" i="15"/>
  <c r="D275" i="15"/>
  <c r="C275" i="15"/>
  <c r="S274" i="15"/>
  <c r="R274" i="15"/>
  <c r="N274" i="15"/>
  <c r="M274" i="15"/>
  <c r="I274" i="15"/>
  <c r="H274" i="15"/>
  <c r="D274" i="15"/>
  <c r="C274" i="15"/>
  <c r="S273" i="15"/>
  <c r="R273" i="15"/>
  <c r="N273" i="15"/>
  <c r="M273" i="15"/>
  <c r="I273" i="15"/>
  <c r="H273" i="15"/>
  <c r="D273" i="15"/>
  <c r="C273" i="15"/>
  <c r="S272" i="15"/>
  <c r="R272" i="15"/>
  <c r="N272" i="15"/>
  <c r="M272" i="15"/>
  <c r="I272" i="15"/>
  <c r="H272" i="15"/>
  <c r="D272" i="15"/>
  <c r="C272" i="15"/>
  <c r="S271" i="15"/>
  <c r="R271" i="15"/>
  <c r="N271" i="15"/>
  <c r="M271" i="15"/>
  <c r="I271" i="15"/>
  <c r="H271" i="15"/>
  <c r="D271" i="15"/>
  <c r="C271" i="15"/>
  <c r="S270" i="15"/>
  <c r="R270" i="15"/>
  <c r="N270" i="15"/>
  <c r="M270" i="15"/>
  <c r="I270" i="15"/>
  <c r="H270" i="15"/>
  <c r="D270" i="15"/>
  <c r="C270" i="15"/>
  <c r="S269" i="15"/>
  <c r="R269" i="15"/>
  <c r="N269" i="15"/>
  <c r="M269" i="15"/>
  <c r="I269" i="15"/>
  <c r="H269" i="15"/>
  <c r="D269" i="15"/>
  <c r="C269" i="15"/>
  <c r="S268" i="15"/>
  <c r="R268" i="15"/>
  <c r="N268" i="15"/>
  <c r="M268" i="15"/>
  <c r="I268" i="15"/>
  <c r="H268" i="15"/>
  <c r="D268" i="15"/>
  <c r="C268" i="15"/>
  <c r="S267" i="15"/>
  <c r="R267" i="15"/>
  <c r="N267" i="15"/>
  <c r="M267" i="15"/>
  <c r="I267" i="15"/>
  <c r="H267" i="15"/>
  <c r="D267" i="15"/>
  <c r="C267" i="15"/>
  <c r="S266" i="15"/>
  <c r="R266" i="15"/>
  <c r="N266" i="15"/>
  <c r="M266" i="15"/>
  <c r="I266" i="15"/>
  <c r="H266" i="15"/>
  <c r="D266" i="15"/>
  <c r="C266" i="15"/>
  <c r="S265" i="15"/>
  <c r="R265" i="15"/>
  <c r="N265" i="15"/>
  <c r="M265" i="15"/>
  <c r="I265" i="15"/>
  <c r="H265" i="15"/>
  <c r="D265" i="15"/>
  <c r="C265" i="15"/>
  <c r="S264" i="15"/>
  <c r="R264" i="15"/>
  <c r="N264" i="15"/>
  <c r="M264" i="15"/>
  <c r="I264" i="15"/>
  <c r="H264" i="15"/>
  <c r="D264" i="15"/>
  <c r="C264" i="15"/>
  <c r="S263" i="15"/>
  <c r="R263" i="15"/>
  <c r="N263" i="15"/>
  <c r="M263" i="15"/>
  <c r="I263" i="15"/>
  <c r="H263" i="15"/>
  <c r="D263" i="15"/>
  <c r="C263" i="15"/>
  <c r="S262" i="15"/>
  <c r="R262" i="15"/>
  <c r="N262" i="15"/>
  <c r="M262" i="15"/>
  <c r="I262" i="15"/>
  <c r="H262" i="15"/>
  <c r="D262" i="15"/>
  <c r="C262" i="15"/>
  <c r="S261" i="15"/>
  <c r="R261" i="15"/>
  <c r="N261" i="15"/>
  <c r="M261" i="15"/>
  <c r="I261" i="15"/>
  <c r="H261" i="15"/>
  <c r="D261" i="15"/>
  <c r="C261" i="15"/>
  <c r="S260" i="15"/>
  <c r="R260" i="15"/>
  <c r="N260" i="15"/>
  <c r="M260" i="15"/>
  <c r="I260" i="15"/>
  <c r="H260" i="15"/>
  <c r="D260" i="15"/>
  <c r="C260" i="15"/>
  <c r="S259" i="15"/>
  <c r="R259" i="15"/>
  <c r="N259" i="15"/>
  <c r="M259" i="15"/>
  <c r="I259" i="15"/>
  <c r="H259" i="15"/>
  <c r="D259" i="15"/>
  <c r="C259" i="15"/>
  <c r="D254" i="15"/>
  <c r="C254" i="15"/>
  <c r="A254" i="15"/>
  <c r="I252" i="15"/>
  <c r="D252" i="15"/>
  <c r="C252" i="15"/>
  <c r="I250" i="15"/>
  <c r="H250" i="15"/>
  <c r="F250" i="15"/>
  <c r="D251" i="15"/>
  <c r="C251" i="15"/>
  <c r="D250" i="15"/>
  <c r="C250" i="15"/>
  <c r="I248" i="15"/>
  <c r="H248" i="15"/>
  <c r="D249" i="15"/>
  <c r="C249" i="15"/>
  <c r="I247" i="15"/>
  <c r="H247" i="15"/>
  <c r="D248" i="15"/>
  <c r="C248" i="15"/>
  <c r="I246" i="15"/>
  <c r="H246" i="15"/>
  <c r="D247" i="15"/>
  <c r="C247" i="15"/>
  <c r="I245" i="15"/>
  <c r="H245" i="15"/>
  <c r="D246" i="15"/>
  <c r="C246" i="15"/>
  <c r="I244" i="15"/>
  <c r="H244" i="15"/>
  <c r="D245" i="15"/>
  <c r="C245" i="15"/>
  <c r="I243" i="15"/>
  <c r="H243" i="15"/>
  <c r="D244" i="15"/>
  <c r="C244" i="15"/>
  <c r="I242" i="15"/>
  <c r="H242" i="15"/>
  <c r="D243" i="15"/>
  <c r="C243" i="15"/>
  <c r="I241" i="15"/>
  <c r="H241" i="15"/>
  <c r="D242" i="15"/>
  <c r="C242" i="15"/>
  <c r="I240" i="15"/>
  <c r="H240" i="15"/>
  <c r="D241" i="15"/>
  <c r="C241" i="15"/>
  <c r="I239" i="15"/>
  <c r="H239" i="15"/>
  <c r="D240" i="15"/>
  <c r="C240" i="15"/>
  <c r="I238" i="15"/>
  <c r="H238" i="15"/>
  <c r="D239" i="15"/>
  <c r="C239" i="15"/>
  <c r="I237" i="15"/>
  <c r="H237" i="15"/>
  <c r="D238" i="15"/>
  <c r="C238" i="15"/>
  <c r="D237" i="15"/>
  <c r="C237" i="15"/>
  <c r="I236" i="15"/>
  <c r="H236" i="15"/>
  <c r="D236" i="15"/>
  <c r="C236" i="15"/>
  <c r="I235" i="15"/>
  <c r="H235" i="15"/>
  <c r="D235" i="15"/>
  <c r="C235" i="15"/>
  <c r="I234" i="15"/>
  <c r="H234" i="15"/>
  <c r="D234" i="15"/>
  <c r="C234" i="15"/>
  <c r="I233" i="15"/>
  <c r="H233" i="15"/>
  <c r="D233" i="15"/>
  <c r="C233" i="15"/>
  <c r="I232" i="15"/>
  <c r="H232" i="15"/>
  <c r="D232" i="15"/>
  <c r="C232" i="15"/>
  <c r="I231" i="15"/>
  <c r="H231" i="15"/>
  <c r="D231" i="15"/>
  <c r="C231" i="15"/>
  <c r="I230" i="15"/>
  <c r="H230" i="15"/>
  <c r="D230" i="15"/>
  <c r="C230" i="15"/>
  <c r="N229" i="15"/>
  <c r="M229" i="15"/>
  <c r="K229" i="15"/>
  <c r="I229" i="15"/>
  <c r="H229" i="15"/>
  <c r="D229" i="15"/>
  <c r="C229" i="15"/>
  <c r="I228" i="15"/>
  <c r="H228" i="15"/>
  <c r="D228" i="15"/>
  <c r="C228" i="15"/>
  <c r="N227" i="15"/>
  <c r="M227" i="15"/>
  <c r="I227" i="15"/>
  <c r="H227" i="15"/>
  <c r="D227" i="15"/>
  <c r="C227" i="15"/>
  <c r="N226" i="15"/>
  <c r="M226" i="15"/>
  <c r="I226" i="15"/>
  <c r="H226" i="15"/>
  <c r="D226" i="15"/>
  <c r="C226" i="15"/>
  <c r="N225" i="15"/>
  <c r="M225" i="15"/>
  <c r="I225" i="15"/>
  <c r="H225" i="15"/>
  <c r="D225" i="15"/>
  <c r="C225" i="15"/>
  <c r="R224" i="15"/>
  <c r="P224" i="15"/>
  <c r="N224" i="15"/>
  <c r="M224" i="15"/>
  <c r="I224" i="15"/>
  <c r="H224" i="15"/>
  <c r="D224" i="15"/>
  <c r="C224" i="15"/>
  <c r="N223" i="15"/>
  <c r="M223" i="15"/>
  <c r="I223" i="15"/>
  <c r="H223" i="15"/>
  <c r="D223" i="15"/>
  <c r="C223" i="15"/>
  <c r="S222" i="15"/>
  <c r="R222" i="15"/>
  <c r="N222" i="15"/>
  <c r="M222" i="15"/>
  <c r="I222" i="15"/>
  <c r="H222" i="15"/>
  <c r="D222" i="15"/>
  <c r="C222" i="15"/>
  <c r="S221" i="15"/>
  <c r="R221" i="15"/>
  <c r="N221" i="15"/>
  <c r="M221" i="15"/>
  <c r="I221" i="15"/>
  <c r="H221" i="15"/>
  <c r="D221" i="15"/>
  <c r="C221" i="15"/>
  <c r="S220" i="15"/>
  <c r="R220" i="15"/>
  <c r="N220" i="15"/>
  <c r="M220" i="15"/>
  <c r="I220" i="15"/>
  <c r="H220" i="15"/>
  <c r="D220" i="15"/>
  <c r="C220" i="15"/>
  <c r="S219" i="15"/>
  <c r="R219" i="15"/>
  <c r="N219" i="15"/>
  <c r="M219" i="15"/>
  <c r="I219" i="15"/>
  <c r="H219" i="15"/>
  <c r="D219" i="15"/>
  <c r="C219" i="15"/>
  <c r="S218" i="15"/>
  <c r="R218" i="15"/>
  <c r="N218" i="15"/>
  <c r="M218" i="15"/>
  <c r="I218" i="15"/>
  <c r="H218" i="15"/>
  <c r="D218" i="15"/>
  <c r="C218" i="15"/>
  <c r="S217" i="15"/>
  <c r="R217" i="15"/>
  <c r="N217" i="15"/>
  <c r="M217" i="15"/>
  <c r="I217" i="15"/>
  <c r="H217" i="15"/>
  <c r="D217" i="15"/>
  <c r="C217" i="15"/>
  <c r="S216" i="15"/>
  <c r="R216" i="15"/>
  <c r="N216" i="15"/>
  <c r="M216" i="15"/>
  <c r="I216" i="15"/>
  <c r="H216" i="15"/>
  <c r="D216" i="15"/>
  <c r="C216" i="15"/>
  <c r="S215" i="15"/>
  <c r="R215" i="15"/>
  <c r="N215" i="15"/>
  <c r="M215" i="15"/>
  <c r="I215" i="15"/>
  <c r="H215" i="15"/>
  <c r="D215" i="15"/>
  <c r="C215" i="15"/>
  <c r="S214" i="15"/>
  <c r="R214" i="15"/>
  <c r="N214" i="15"/>
  <c r="M214" i="15"/>
  <c r="I214" i="15"/>
  <c r="H214" i="15"/>
  <c r="D214" i="15"/>
  <c r="C214" i="15"/>
  <c r="S213" i="15"/>
  <c r="R213" i="15"/>
  <c r="N213" i="15"/>
  <c r="M213" i="15"/>
  <c r="I213" i="15"/>
  <c r="H213" i="15"/>
  <c r="D213" i="15"/>
  <c r="C213" i="15"/>
  <c r="S212" i="15"/>
  <c r="R212" i="15"/>
  <c r="N212" i="15"/>
  <c r="M212" i="15"/>
  <c r="I212" i="15"/>
  <c r="H212" i="15"/>
  <c r="D212" i="15"/>
  <c r="C212" i="15"/>
  <c r="S211" i="15"/>
  <c r="R211" i="15"/>
  <c r="N211" i="15"/>
  <c r="M211" i="15"/>
  <c r="I211" i="15"/>
  <c r="H211" i="15"/>
  <c r="D211" i="15"/>
  <c r="C211" i="15"/>
  <c r="S210" i="15"/>
  <c r="R210" i="15"/>
  <c r="N210" i="15"/>
  <c r="M210" i="15"/>
  <c r="I210" i="15"/>
  <c r="H210" i="15"/>
  <c r="D210" i="15"/>
  <c r="C210" i="15"/>
  <c r="S209" i="15"/>
  <c r="R209" i="15"/>
  <c r="N209" i="15"/>
  <c r="M209" i="15"/>
  <c r="I209" i="15"/>
  <c r="H209" i="15"/>
  <c r="D209" i="15"/>
  <c r="C209" i="15"/>
  <c r="S208" i="15"/>
  <c r="R208" i="15"/>
  <c r="N208" i="15"/>
  <c r="M208" i="15"/>
  <c r="I208" i="15"/>
  <c r="H208" i="15"/>
  <c r="D208" i="15"/>
  <c r="C208" i="15"/>
  <c r="S207" i="15"/>
  <c r="R207" i="15"/>
  <c r="N207" i="15"/>
  <c r="M207" i="15"/>
  <c r="I207" i="15"/>
  <c r="H207" i="15"/>
  <c r="C207" i="15"/>
  <c r="S206" i="15"/>
  <c r="R206" i="15"/>
  <c r="N206" i="15"/>
  <c r="M206" i="15"/>
  <c r="I206" i="15"/>
  <c r="H206" i="15"/>
  <c r="D206" i="15"/>
  <c r="C206" i="15"/>
  <c r="S205" i="15"/>
  <c r="R205" i="15"/>
  <c r="N205" i="15"/>
  <c r="M205" i="15"/>
  <c r="I205" i="15"/>
  <c r="H205" i="15"/>
  <c r="D205" i="15"/>
  <c r="C205" i="15"/>
  <c r="S204" i="15"/>
  <c r="R204" i="15"/>
  <c r="N204" i="15"/>
  <c r="M204" i="15"/>
  <c r="I204" i="15"/>
  <c r="H204" i="15"/>
  <c r="D204" i="15"/>
  <c r="C204" i="15"/>
  <c r="S203" i="15"/>
  <c r="R203" i="15"/>
  <c r="N203" i="15"/>
  <c r="M203" i="15"/>
  <c r="I203" i="15"/>
  <c r="H203" i="15"/>
  <c r="D203" i="15"/>
  <c r="C203" i="15"/>
  <c r="S202" i="15"/>
  <c r="R202" i="15"/>
  <c r="N202" i="15"/>
  <c r="M202" i="15"/>
  <c r="I202" i="15"/>
  <c r="H202" i="15"/>
  <c r="D202" i="15"/>
  <c r="C202" i="15"/>
  <c r="S201" i="15"/>
  <c r="R201" i="15"/>
  <c r="N201" i="15"/>
  <c r="M201" i="15"/>
  <c r="I201" i="15"/>
  <c r="H201" i="15"/>
  <c r="D201" i="15"/>
  <c r="C201" i="15"/>
  <c r="S200" i="15"/>
  <c r="R200" i="15"/>
  <c r="N200" i="15"/>
  <c r="M200" i="15"/>
  <c r="I200" i="15"/>
  <c r="H200" i="15"/>
  <c r="D200" i="15"/>
  <c r="C200" i="15"/>
  <c r="S199" i="15"/>
  <c r="R199" i="15"/>
  <c r="N199" i="15"/>
  <c r="M199" i="15"/>
  <c r="I199" i="15"/>
  <c r="H199" i="15"/>
  <c r="D199" i="15"/>
  <c r="C199" i="15"/>
  <c r="S198" i="15"/>
  <c r="R198" i="15"/>
  <c r="N198" i="15"/>
  <c r="M198" i="15"/>
  <c r="I198" i="15"/>
  <c r="H198" i="15"/>
  <c r="D198" i="15"/>
  <c r="C198" i="15"/>
  <c r="S197" i="15"/>
  <c r="R197" i="15"/>
  <c r="N197" i="15"/>
  <c r="M197" i="15"/>
  <c r="I197" i="15"/>
  <c r="H197" i="15"/>
  <c r="D197" i="15"/>
  <c r="C197" i="15"/>
  <c r="S196" i="15"/>
  <c r="R196" i="15"/>
  <c r="N196" i="15"/>
  <c r="M196" i="15"/>
  <c r="I196" i="15"/>
  <c r="H196" i="15"/>
  <c r="D196" i="15"/>
  <c r="C196" i="15"/>
  <c r="S195" i="15"/>
  <c r="R195" i="15"/>
  <c r="N195" i="15"/>
  <c r="M195" i="15"/>
  <c r="I195" i="15"/>
  <c r="H195" i="15"/>
  <c r="D195" i="15"/>
  <c r="C195" i="15"/>
  <c r="C188" i="15"/>
  <c r="C186" i="15"/>
  <c r="H184" i="15"/>
  <c r="C185" i="15"/>
  <c r="C184" i="15"/>
  <c r="H182" i="15"/>
  <c r="C183" i="15"/>
  <c r="H181" i="15"/>
  <c r="C182" i="15"/>
  <c r="H180" i="15"/>
  <c r="C181" i="15"/>
  <c r="H179" i="15"/>
  <c r="C180" i="15"/>
  <c r="H178" i="15"/>
  <c r="C179" i="15"/>
  <c r="H177" i="15"/>
  <c r="C178" i="15"/>
  <c r="H176" i="15"/>
  <c r="C177" i="15"/>
  <c r="H175" i="15"/>
  <c r="C176" i="15"/>
  <c r="H174" i="15"/>
  <c r="C175" i="15"/>
  <c r="H173" i="15"/>
  <c r="C174" i="15"/>
  <c r="H172" i="15"/>
  <c r="C173" i="15"/>
  <c r="H171" i="15"/>
  <c r="C172" i="15"/>
  <c r="C171" i="15"/>
  <c r="H170" i="15"/>
  <c r="C170" i="15"/>
  <c r="H169" i="15"/>
  <c r="C169" i="15"/>
  <c r="H168" i="15"/>
  <c r="C168" i="15"/>
  <c r="H167" i="15"/>
  <c r="C167" i="15"/>
  <c r="H166" i="15"/>
  <c r="C166" i="15"/>
  <c r="H165" i="15"/>
  <c r="C165" i="15"/>
  <c r="H164" i="15"/>
  <c r="C164" i="15"/>
  <c r="M163" i="15"/>
  <c r="H163" i="15"/>
  <c r="C163" i="15"/>
  <c r="H162" i="15"/>
  <c r="C162" i="15"/>
  <c r="H161" i="15"/>
  <c r="C161" i="15"/>
  <c r="M160" i="15"/>
  <c r="H160" i="15"/>
  <c r="C160" i="15"/>
  <c r="M159" i="15"/>
  <c r="H159" i="15"/>
  <c r="C159" i="15"/>
  <c r="R158" i="15"/>
  <c r="M158" i="15"/>
  <c r="H158" i="15"/>
  <c r="C158" i="15"/>
  <c r="M157" i="15"/>
  <c r="H157" i="15"/>
  <c r="C157" i="15"/>
  <c r="R156" i="15"/>
  <c r="M156" i="15"/>
  <c r="H156" i="15"/>
  <c r="C156" i="15"/>
  <c r="R155" i="15"/>
  <c r="M155" i="15"/>
  <c r="H155" i="15"/>
  <c r="C155" i="15"/>
  <c r="R154" i="15"/>
  <c r="M154" i="15"/>
  <c r="H154" i="15"/>
  <c r="C154" i="15"/>
  <c r="R153" i="15"/>
  <c r="M153" i="15"/>
  <c r="H153" i="15"/>
  <c r="C153" i="15"/>
  <c r="R152" i="15"/>
  <c r="M152" i="15"/>
  <c r="H152" i="15"/>
  <c r="C152" i="15"/>
  <c r="R151" i="15"/>
  <c r="M151" i="15"/>
  <c r="H151" i="15"/>
  <c r="C151" i="15"/>
  <c r="R150" i="15"/>
  <c r="M150" i="15"/>
  <c r="H150" i="15"/>
  <c r="C150" i="15"/>
  <c r="R149" i="15"/>
  <c r="M149" i="15"/>
  <c r="H149" i="15"/>
  <c r="C149" i="15"/>
  <c r="R148" i="15"/>
  <c r="M148" i="15"/>
  <c r="H148" i="15"/>
  <c r="C148" i="15"/>
  <c r="R147" i="15"/>
  <c r="M147" i="15"/>
  <c r="H147" i="15"/>
  <c r="C147" i="15"/>
  <c r="R146" i="15"/>
  <c r="M146" i="15"/>
  <c r="H146" i="15"/>
  <c r="C146" i="15"/>
  <c r="R145" i="15"/>
  <c r="M145" i="15"/>
  <c r="H145" i="15"/>
  <c r="C145" i="15"/>
  <c r="R144" i="15"/>
  <c r="M144" i="15"/>
  <c r="H144" i="15"/>
  <c r="C144" i="15"/>
  <c r="R143" i="15"/>
  <c r="M143" i="15"/>
  <c r="H143" i="15"/>
  <c r="C143" i="15"/>
  <c r="R142" i="15"/>
  <c r="M142" i="15"/>
  <c r="H142" i="15"/>
  <c r="C142" i="15"/>
  <c r="R141" i="15"/>
  <c r="M141" i="15"/>
  <c r="H141" i="15"/>
  <c r="C141" i="15"/>
  <c r="R140" i="15"/>
  <c r="M140" i="15"/>
  <c r="H140" i="15"/>
  <c r="C140" i="15"/>
  <c r="R139" i="15"/>
  <c r="M139" i="15"/>
  <c r="H139" i="15"/>
  <c r="C139" i="15"/>
  <c r="R138" i="15"/>
  <c r="M138" i="15"/>
  <c r="H138" i="15"/>
  <c r="C138" i="15"/>
  <c r="R137" i="15"/>
  <c r="M137" i="15"/>
  <c r="H137" i="15"/>
  <c r="C137" i="15"/>
  <c r="R136" i="15"/>
  <c r="M136" i="15"/>
  <c r="H136" i="15"/>
  <c r="C136" i="15"/>
  <c r="R135" i="15"/>
  <c r="M135" i="15"/>
  <c r="H135" i="15"/>
  <c r="C135" i="15"/>
  <c r="R134" i="15"/>
  <c r="M134" i="15"/>
  <c r="H134" i="15"/>
  <c r="C134" i="15"/>
  <c r="R133" i="15"/>
  <c r="M133" i="15"/>
  <c r="H133" i="15"/>
  <c r="C133" i="15"/>
  <c r="R132" i="15"/>
  <c r="M132" i="15"/>
  <c r="H132" i="15"/>
  <c r="C132" i="15"/>
  <c r="R131" i="15"/>
  <c r="M131" i="15"/>
  <c r="H131" i="15"/>
  <c r="C131" i="15"/>
  <c r="R130" i="15"/>
  <c r="M130" i="15"/>
  <c r="H130" i="15"/>
  <c r="C130" i="15"/>
  <c r="R129" i="15"/>
  <c r="M129" i="15"/>
  <c r="H129" i="15"/>
  <c r="C129" i="15"/>
  <c r="Q115" i="15"/>
  <c r="Q120" i="15" s="1"/>
  <c r="R113" i="15"/>
  <c r="M113" i="15"/>
  <c r="H113" i="15"/>
  <c r="C113" i="15"/>
  <c r="R112" i="15"/>
  <c r="M112" i="15"/>
  <c r="H112" i="15"/>
  <c r="C112" i="15"/>
  <c r="R106" i="15"/>
  <c r="M106" i="15"/>
  <c r="H106" i="15"/>
  <c r="C106" i="15"/>
  <c r="R105" i="15"/>
  <c r="M105" i="15"/>
  <c r="H105" i="15"/>
  <c r="C105" i="15"/>
  <c r="D99" i="15"/>
  <c r="C99" i="15"/>
  <c r="A99" i="15"/>
  <c r="S97" i="15"/>
  <c r="R97" i="15"/>
  <c r="P97" i="15"/>
  <c r="I97" i="15"/>
  <c r="H97" i="15"/>
  <c r="F97" i="15"/>
  <c r="D97" i="15"/>
  <c r="C97" i="15"/>
  <c r="D96" i="15"/>
  <c r="C96" i="15"/>
  <c r="S95" i="15"/>
  <c r="R95" i="15"/>
  <c r="I95" i="15"/>
  <c r="H95" i="15"/>
  <c r="D95" i="15"/>
  <c r="C95" i="15"/>
  <c r="S94" i="15"/>
  <c r="R94" i="15"/>
  <c r="N94" i="15"/>
  <c r="M94" i="15"/>
  <c r="K94" i="15"/>
  <c r="I94" i="15"/>
  <c r="H94" i="15"/>
  <c r="D94" i="15"/>
  <c r="C94" i="15"/>
  <c r="S93" i="15"/>
  <c r="R93" i="15"/>
  <c r="I93" i="15"/>
  <c r="H93" i="15"/>
  <c r="D93" i="15"/>
  <c r="C93" i="15"/>
  <c r="S92" i="15"/>
  <c r="R92" i="15"/>
  <c r="N92" i="15"/>
  <c r="M92" i="15"/>
  <c r="I92" i="15"/>
  <c r="H92" i="15"/>
  <c r="D92" i="15"/>
  <c r="C92" i="15"/>
  <c r="S91" i="15"/>
  <c r="R91" i="15"/>
  <c r="N91" i="15"/>
  <c r="M91" i="15"/>
  <c r="I91" i="15"/>
  <c r="H91" i="15"/>
  <c r="D91" i="15"/>
  <c r="C91" i="15"/>
  <c r="S90" i="15"/>
  <c r="R90" i="15"/>
  <c r="N90" i="15"/>
  <c r="M90" i="15"/>
  <c r="I90" i="15"/>
  <c r="H90" i="15"/>
  <c r="D90" i="15"/>
  <c r="C90" i="15"/>
  <c r="S89" i="15"/>
  <c r="R89" i="15"/>
  <c r="N89" i="15"/>
  <c r="M89" i="15"/>
  <c r="I89" i="15"/>
  <c r="H89" i="15"/>
  <c r="D89" i="15"/>
  <c r="C89" i="15"/>
  <c r="S88" i="15"/>
  <c r="R88" i="15"/>
  <c r="N88" i="15"/>
  <c r="M88" i="15"/>
  <c r="I88" i="15"/>
  <c r="H88" i="15"/>
  <c r="D88" i="15"/>
  <c r="C88" i="15"/>
  <c r="S87" i="15"/>
  <c r="R87" i="15"/>
  <c r="N87" i="15"/>
  <c r="M87" i="15"/>
  <c r="I87" i="15"/>
  <c r="H87" i="15"/>
  <c r="D87" i="15"/>
  <c r="C87" i="15"/>
  <c r="S86" i="15"/>
  <c r="R86" i="15"/>
  <c r="N86" i="15"/>
  <c r="M86" i="15"/>
  <c r="I86" i="15"/>
  <c r="H86" i="15"/>
  <c r="D86" i="15"/>
  <c r="C86" i="15"/>
  <c r="C78" i="15"/>
  <c r="R76" i="15"/>
  <c r="H76" i="15"/>
  <c r="C76" i="15"/>
  <c r="C75" i="15"/>
  <c r="R74" i="15"/>
  <c r="H74" i="15"/>
  <c r="C74" i="15"/>
  <c r="R73" i="15"/>
  <c r="M73" i="15"/>
  <c r="H73" i="15"/>
  <c r="C73" i="15"/>
  <c r="R72" i="15"/>
  <c r="H72" i="15"/>
  <c r="C72" i="15"/>
  <c r="R71" i="15"/>
  <c r="M71" i="15"/>
  <c r="H71" i="15"/>
  <c r="C71" i="15"/>
  <c r="R70" i="15"/>
  <c r="M70" i="15"/>
  <c r="H70" i="15"/>
  <c r="C70" i="15"/>
  <c r="R69" i="15"/>
  <c r="M69" i="15"/>
  <c r="H69" i="15"/>
  <c r="C69" i="15"/>
  <c r="R68" i="15"/>
  <c r="M68" i="15"/>
  <c r="H68" i="15"/>
  <c r="C68" i="15"/>
  <c r="R67" i="15"/>
  <c r="M67" i="15"/>
  <c r="H67" i="15"/>
  <c r="C67" i="15"/>
  <c r="R66" i="15"/>
  <c r="M66" i="15"/>
  <c r="H66" i="15"/>
  <c r="C66" i="15"/>
  <c r="R65" i="15"/>
  <c r="M65" i="15"/>
  <c r="H65" i="15"/>
  <c r="C65" i="15"/>
  <c r="Q56" i="15"/>
  <c r="L56" i="15"/>
  <c r="M56" i="15" s="1"/>
  <c r="G56" i="15"/>
  <c r="H56" i="15" s="1"/>
  <c r="B56" i="15"/>
  <c r="C56" i="15" s="1"/>
  <c r="Q55" i="15"/>
  <c r="R55" i="15" s="1"/>
  <c r="L55" i="15"/>
  <c r="G55" i="15"/>
  <c r="B55" i="15"/>
  <c r="Q54" i="15"/>
  <c r="R117" i="15" s="1"/>
  <c r="L54" i="15"/>
  <c r="G54" i="15"/>
  <c r="H54" i="15" s="1"/>
  <c r="B54" i="15"/>
  <c r="S49" i="15"/>
  <c r="R49" i="15"/>
  <c r="N49" i="15"/>
  <c r="M49" i="15"/>
  <c r="I49" i="15"/>
  <c r="H49" i="15"/>
  <c r="C49" i="15"/>
  <c r="S48" i="15"/>
  <c r="R48" i="15"/>
  <c r="N48" i="15"/>
  <c r="M48" i="15"/>
  <c r="I48" i="15"/>
  <c r="H48" i="15"/>
  <c r="D48" i="15"/>
  <c r="C48" i="15"/>
  <c r="S47" i="15"/>
  <c r="R47" i="15"/>
  <c r="N47" i="15"/>
  <c r="M47" i="15"/>
  <c r="I47" i="15"/>
  <c r="H47" i="15"/>
  <c r="D47" i="15"/>
  <c r="C47" i="15"/>
  <c r="P44" i="15"/>
  <c r="K44" i="15"/>
  <c r="F44" i="15"/>
  <c r="A44" i="15"/>
  <c r="R40" i="15"/>
  <c r="M40" i="15"/>
  <c r="H40" i="15"/>
  <c r="C40" i="15"/>
  <c r="S39" i="15"/>
  <c r="R39" i="15"/>
  <c r="N39" i="15"/>
  <c r="M39" i="15"/>
  <c r="I39" i="15"/>
  <c r="H39" i="15"/>
  <c r="D39" i="15"/>
  <c r="C39" i="15"/>
  <c r="S38" i="15"/>
  <c r="R38" i="15"/>
  <c r="N38" i="15"/>
  <c r="M38" i="15"/>
  <c r="I38" i="15"/>
  <c r="H38" i="15"/>
  <c r="D38" i="15"/>
  <c r="C38" i="15"/>
  <c r="P35" i="15"/>
  <c r="K35" i="15"/>
  <c r="F35" i="15"/>
  <c r="A35" i="15"/>
  <c r="D33" i="15"/>
  <c r="C33" i="15" s="1"/>
  <c r="D32" i="15"/>
  <c r="C32" i="15" s="1"/>
  <c r="I31" i="15"/>
  <c r="H31" i="15" s="1"/>
  <c r="D31" i="15"/>
  <c r="C31" i="15" s="1"/>
  <c r="S30" i="15"/>
  <c r="R30" i="15" s="1"/>
  <c r="I30" i="15"/>
  <c r="H30" i="15" s="1"/>
  <c r="D30" i="15"/>
  <c r="C30" i="15" s="1"/>
  <c r="S29" i="15"/>
  <c r="R29" i="15" s="1"/>
  <c r="I29" i="15"/>
  <c r="H29" i="15" s="1"/>
  <c r="D29" i="15"/>
  <c r="C29" i="15" s="1"/>
  <c r="S25" i="15"/>
  <c r="R25" i="15" s="1"/>
  <c r="S24" i="15"/>
  <c r="R24" i="15" s="1"/>
  <c r="D24" i="15"/>
  <c r="C24" i="15" s="1"/>
  <c r="S23" i="15"/>
  <c r="R23" i="15" s="1"/>
  <c r="N23" i="15"/>
  <c r="M23" i="15" s="1"/>
  <c r="I23" i="15"/>
  <c r="H23" i="15" s="1"/>
  <c r="D23" i="15"/>
  <c r="C23" i="15" s="1"/>
  <c r="S22" i="15"/>
  <c r="R22" i="15" s="1"/>
  <c r="N22" i="15"/>
  <c r="M22" i="15" s="1"/>
  <c r="I22" i="15"/>
  <c r="H22" i="15" s="1"/>
  <c r="D22" i="15"/>
  <c r="C22" i="15" s="1"/>
  <c r="S21" i="15"/>
  <c r="R21" i="15" s="1"/>
  <c r="N21" i="15"/>
  <c r="M21" i="15" s="1"/>
  <c r="I21" i="15"/>
  <c r="H21" i="15" s="1"/>
  <c r="D21" i="15"/>
  <c r="C21" i="15" s="1"/>
  <c r="S20" i="15"/>
  <c r="R20" i="15" s="1"/>
  <c r="N20" i="15"/>
  <c r="M20" i="15" s="1"/>
  <c r="I20" i="15"/>
  <c r="H20" i="15" s="1"/>
  <c r="D20" i="15"/>
  <c r="C20" i="15" s="1"/>
  <c r="P18" i="15"/>
  <c r="K18" i="15"/>
  <c r="F18" i="15"/>
  <c r="A18" i="15"/>
  <c r="Q448" i="10"/>
  <c r="R448" i="10" a="1"/>
  <c r="R448" i="10" s="1"/>
  <c r="R389" i="10"/>
  <c r="S389" i="10"/>
  <c r="R390" i="10"/>
  <c r="S390" i="10"/>
  <c r="R391" i="10"/>
  <c r="S391" i="10"/>
  <c r="R392" i="10"/>
  <c r="S392" i="10"/>
  <c r="R393" i="10"/>
  <c r="S393" i="10"/>
  <c r="R394" i="10"/>
  <c r="S394" i="10"/>
  <c r="R395" i="10"/>
  <c r="S395" i="10"/>
  <c r="R396" i="10"/>
  <c r="S396" i="10"/>
  <c r="R397" i="10"/>
  <c r="S397" i="10"/>
  <c r="R398" i="10"/>
  <c r="S398" i="10"/>
  <c r="R399" i="10"/>
  <c r="S399" i="10"/>
  <c r="R400" i="10"/>
  <c r="S400" i="10"/>
  <c r="R401" i="10"/>
  <c r="S401" i="10"/>
  <c r="R402" i="10"/>
  <c r="S402" i="10"/>
  <c r="R403" i="10"/>
  <c r="S403" i="10"/>
  <c r="R404" i="10"/>
  <c r="S404" i="10"/>
  <c r="R405" i="10"/>
  <c r="S405" i="10"/>
  <c r="R406" i="10"/>
  <c r="S406" i="10"/>
  <c r="R407" i="10"/>
  <c r="S407" i="10"/>
  <c r="R408" i="10"/>
  <c r="S408" i="10"/>
  <c r="R409" i="10"/>
  <c r="S409" i="10"/>
  <c r="R410" i="10"/>
  <c r="S410" i="10"/>
  <c r="R411" i="10"/>
  <c r="S411" i="10"/>
  <c r="R412" i="10"/>
  <c r="S412" i="10"/>
  <c r="R413" i="10"/>
  <c r="S413" i="10"/>
  <c r="R414" i="10"/>
  <c r="S414" i="10"/>
  <c r="F378" i="10"/>
  <c r="K421" i="10"/>
  <c r="P416" i="10"/>
  <c r="P352" i="10"/>
  <c r="Q384" i="10"/>
  <c r="R384" i="10" a="1"/>
  <c r="R384" i="10" s="1"/>
  <c r="R325" i="10"/>
  <c r="S325" i="10"/>
  <c r="R326" i="10"/>
  <c r="S326" i="10"/>
  <c r="R327" i="10"/>
  <c r="S327" i="10"/>
  <c r="R328" i="10"/>
  <c r="S328" i="10"/>
  <c r="R329" i="10"/>
  <c r="S329" i="10"/>
  <c r="R330" i="10"/>
  <c r="S330" i="10"/>
  <c r="R331" i="10"/>
  <c r="S331" i="10"/>
  <c r="R332" i="10"/>
  <c r="S332" i="10"/>
  <c r="R333" i="10"/>
  <c r="S333" i="10"/>
  <c r="R334" i="10"/>
  <c r="S334" i="10"/>
  <c r="R335" i="10"/>
  <c r="S335" i="10"/>
  <c r="R336" i="10"/>
  <c r="S336" i="10"/>
  <c r="R337" i="10"/>
  <c r="S337" i="10"/>
  <c r="R338" i="10"/>
  <c r="S338" i="10"/>
  <c r="R339" i="10"/>
  <c r="S339" i="10"/>
  <c r="R340" i="10"/>
  <c r="S340" i="10"/>
  <c r="R341" i="10"/>
  <c r="S341" i="10"/>
  <c r="R342" i="10"/>
  <c r="S342" i="10"/>
  <c r="R343" i="10"/>
  <c r="S343" i="10"/>
  <c r="R344" i="10"/>
  <c r="S344" i="10"/>
  <c r="R345" i="10"/>
  <c r="S345" i="10"/>
  <c r="R346" i="10"/>
  <c r="S346" i="10"/>
  <c r="R347" i="10"/>
  <c r="S347" i="10"/>
  <c r="R348" i="10"/>
  <c r="S348" i="10"/>
  <c r="R349" i="10"/>
  <c r="S349" i="10"/>
  <c r="R350" i="10"/>
  <c r="S350" i="10"/>
  <c r="R352" i="10"/>
  <c r="S352" i="10"/>
  <c r="Q320" i="10"/>
  <c r="R320" i="10" a="1"/>
  <c r="R320" i="10" s="1"/>
  <c r="R261" i="10"/>
  <c r="S261" i="10"/>
  <c r="R262" i="10"/>
  <c r="S262" i="10"/>
  <c r="R263" i="10"/>
  <c r="S263" i="10"/>
  <c r="R264" i="10"/>
  <c r="S264" i="10"/>
  <c r="R265" i="10"/>
  <c r="S265" i="10"/>
  <c r="R266" i="10"/>
  <c r="S266" i="10"/>
  <c r="R267" i="10"/>
  <c r="S267" i="10"/>
  <c r="R268" i="10"/>
  <c r="S268" i="10"/>
  <c r="R269" i="10"/>
  <c r="S269" i="10"/>
  <c r="R270" i="10"/>
  <c r="S270" i="10"/>
  <c r="R271" i="10"/>
  <c r="S271" i="10"/>
  <c r="R272" i="10"/>
  <c r="S272" i="10"/>
  <c r="R273" i="10"/>
  <c r="S273" i="10"/>
  <c r="R274" i="10"/>
  <c r="S274" i="10"/>
  <c r="R275" i="10"/>
  <c r="S275" i="10"/>
  <c r="R276" i="10"/>
  <c r="S276" i="10"/>
  <c r="R277" i="10"/>
  <c r="S277" i="10"/>
  <c r="R278" i="10"/>
  <c r="S278" i="10"/>
  <c r="R279" i="10"/>
  <c r="S279" i="10"/>
  <c r="R280" i="10"/>
  <c r="S280" i="10"/>
  <c r="R281" i="10"/>
  <c r="S281" i="10"/>
  <c r="R282" i="10"/>
  <c r="S282" i="10"/>
  <c r="R283" i="10"/>
  <c r="S283" i="10"/>
  <c r="R284" i="10"/>
  <c r="S284" i="10"/>
  <c r="R285" i="10"/>
  <c r="S285" i="10"/>
  <c r="R286" i="10"/>
  <c r="S286" i="10"/>
  <c r="Q256" i="10"/>
  <c r="R256" i="10" a="1"/>
  <c r="R256" i="10" s="1"/>
  <c r="R197" i="10"/>
  <c r="S197" i="10"/>
  <c r="R198" i="10"/>
  <c r="S198" i="10"/>
  <c r="R199" i="10"/>
  <c r="S199" i="10"/>
  <c r="R200" i="10"/>
  <c r="S200" i="10"/>
  <c r="R201" i="10"/>
  <c r="S201" i="10"/>
  <c r="R202" i="10"/>
  <c r="S202" i="10"/>
  <c r="R203" i="10"/>
  <c r="S203" i="10"/>
  <c r="R204" i="10"/>
  <c r="S204" i="10"/>
  <c r="R205" i="10"/>
  <c r="S205" i="10"/>
  <c r="R206" i="10"/>
  <c r="S206" i="10"/>
  <c r="R207" i="10"/>
  <c r="S207" i="10"/>
  <c r="R208" i="10"/>
  <c r="S208" i="10"/>
  <c r="R209" i="10"/>
  <c r="S209" i="10"/>
  <c r="R210" i="10"/>
  <c r="S210" i="10"/>
  <c r="R211" i="10"/>
  <c r="S211" i="10"/>
  <c r="R212" i="10"/>
  <c r="S212" i="10"/>
  <c r="R213" i="10"/>
  <c r="S213" i="10"/>
  <c r="R214" i="10"/>
  <c r="S214" i="10"/>
  <c r="R215" i="10"/>
  <c r="S215" i="10"/>
  <c r="R216" i="10"/>
  <c r="S216" i="10"/>
  <c r="R217" i="10"/>
  <c r="S217" i="10"/>
  <c r="R218" i="10"/>
  <c r="S218" i="10"/>
  <c r="R219" i="10"/>
  <c r="S219" i="10"/>
  <c r="R220" i="10"/>
  <c r="S220" i="10"/>
  <c r="R221" i="10"/>
  <c r="S221" i="10"/>
  <c r="R222" i="10"/>
  <c r="S222" i="10"/>
  <c r="L448" i="10"/>
  <c r="M448" i="10" a="1"/>
  <c r="M448" i="10" s="1"/>
  <c r="M389" i="10"/>
  <c r="N389" i="10"/>
  <c r="M390" i="10"/>
  <c r="N390" i="10"/>
  <c r="M391" i="10"/>
  <c r="N391" i="10"/>
  <c r="M392" i="10"/>
  <c r="N392" i="10"/>
  <c r="M393" i="10"/>
  <c r="N393" i="10"/>
  <c r="M394" i="10"/>
  <c r="N394" i="10"/>
  <c r="M395" i="10"/>
  <c r="N395" i="10"/>
  <c r="M396" i="10"/>
  <c r="N396" i="10"/>
  <c r="M397" i="10"/>
  <c r="N397" i="10"/>
  <c r="M398" i="10"/>
  <c r="N398" i="10"/>
  <c r="M399" i="10"/>
  <c r="N399" i="10"/>
  <c r="M400" i="10"/>
  <c r="N400" i="10"/>
  <c r="M401" i="10"/>
  <c r="N401" i="10"/>
  <c r="M402" i="10"/>
  <c r="N402" i="10"/>
  <c r="M403" i="10"/>
  <c r="N403" i="10"/>
  <c r="M404" i="10"/>
  <c r="N404" i="10"/>
  <c r="M405" i="10"/>
  <c r="N405" i="10"/>
  <c r="M406" i="10"/>
  <c r="N406" i="10"/>
  <c r="M407" i="10"/>
  <c r="N407" i="10"/>
  <c r="M408" i="10"/>
  <c r="N408" i="10"/>
  <c r="M409" i="10"/>
  <c r="N409" i="10"/>
  <c r="M410" i="10"/>
  <c r="N410" i="10"/>
  <c r="M411" i="10"/>
  <c r="N411" i="10"/>
  <c r="M412" i="10"/>
  <c r="N412" i="10"/>
  <c r="M413" i="10"/>
  <c r="N413" i="10"/>
  <c r="M414" i="10"/>
  <c r="N414" i="10"/>
  <c r="M415" i="10"/>
  <c r="N415" i="10"/>
  <c r="M416" i="10"/>
  <c r="N416" i="10"/>
  <c r="M417" i="10"/>
  <c r="N417" i="10"/>
  <c r="M418" i="10"/>
  <c r="N418" i="10"/>
  <c r="M419" i="10"/>
  <c r="N419" i="10"/>
  <c r="L384" i="10"/>
  <c r="M384" i="10" a="1"/>
  <c r="M384" i="10" s="1"/>
  <c r="M325" i="10"/>
  <c r="N325" i="10"/>
  <c r="M326" i="10"/>
  <c r="N326" i="10"/>
  <c r="M327" i="10"/>
  <c r="N327" i="10"/>
  <c r="M328" i="10"/>
  <c r="N328" i="10"/>
  <c r="M329" i="10"/>
  <c r="N329" i="10"/>
  <c r="M330" i="10"/>
  <c r="N330" i="10"/>
  <c r="M331" i="10"/>
  <c r="N331" i="10"/>
  <c r="M332" i="10"/>
  <c r="N332" i="10"/>
  <c r="M333" i="10"/>
  <c r="N333" i="10"/>
  <c r="M334" i="10"/>
  <c r="N334" i="10"/>
  <c r="M335" i="10"/>
  <c r="N335" i="10"/>
  <c r="M336" i="10"/>
  <c r="N336" i="10"/>
  <c r="M337" i="10"/>
  <c r="N337" i="10"/>
  <c r="M338" i="10"/>
  <c r="N338" i="10"/>
  <c r="M339" i="10"/>
  <c r="N339" i="10"/>
  <c r="M340" i="10"/>
  <c r="N340" i="10"/>
  <c r="M341" i="10"/>
  <c r="N341" i="10"/>
  <c r="M342" i="10"/>
  <c r="N342" i="10"/>
  <c r="M343" i="10"/>
  <c r="N343" i="10"/>
  <c r="M344" i="10"/>
  <c r="N344" i="10"/>
  <c r="M345" i="10"/>
  <c r="N345" i="10"/>
  <c r="M346" i="10"/>
  <c r="N346" i="10"/>
  <c r="M347" i="10"/>
  <c r="N347" i="10"/>
  <c r="M348" i="10"/>
  <c r="N348" i="10"/>
  <c r="M349" i="10"/>
  <c r="N349" i="10"/>
  <c r="M350" i="10"/>
  <c r="N350" i="10"/>
  <c r="M351" i="10"/>
  <c r="N351" i="10"/>
  <c r="M352" i="10"/>
  <c r="N352" i="10"/>
  <c r="M353" i="10"/>
  <c r="N353" i="10"/>
  <c r="M354" i="10"/>
  <c r="N354" i="10"/>
  <c r="M355" i="10"/>
  <c r="N355" i="10"/>
  <c r="L320" i="10"/>
  <c r="M320" i="10" a="1"/>
  <c r="M320" i="10" s="1"/>
  <c r="L256" i="10"/>
  <c r="M256" i="10" a="1"/>
  <c r="M256" i="10" s="1"/>
  <c r="N293" i="10"/>
  <c r="M261" i="10"/>
  <c r="N261" i="10"/>
  <c r="M262" i="10"/>
  <c r="N262" i="10"/>
  <c r="M263" i="10"/>
  <c r="N263" i="10"/>
  <c r="M264" i="10"/>
  <c r="N264" i="10"/>
  <c r="M265" i="10"/>
  <c r="N265" i="10"/>
  <c r="M266" i="10"/>
  <c r="N266" i="10"/>
  <c r="M267" i="10"/>
  <c r="N267" i="10"/>
  <c r="M268" i="10"/>
  <c r="N268" i="10"/>
  <c r="M269" i="10"/>
  <c r="N269" i="10"/>
  <c r="M270" i="10"/>
  <c r="N270" i="10"/>
  <c r="M271" i="10"/>
  <c r="N271" i="10"/>
  <c r="M272" i="10"/>
  <c r="N272" i="10"/>
  <c r="M273" i="10"/>
  <c r="N273" i="10"/>
  <c r="M274" i="10"/>
  <c r="N274" i="10"/>
  <c r="M275" i="10"/>
  <c r="N275" i="10"/>
  <c r="M276" i="10"/>
  <c r="N276" i="10"/>
  <c r="M277" i="10"/>
  <c r="N277" i="10"/>
  <c r="M278" i="10"/>
  <c r="N278" i="10"/>
  <c r="M279" i="10"/>
  <c r="N279" i="10"/>
  <c r="M280" i="10"/>
  <c r="N280" i="10"/>
  <c r="M281" i="10"/>
  <c r="N281" i="10"/>
  <c r="M282" i="10"/>
  <c r="N282" i="10"/>
  <c r="M283" i="10"/>
  <c r="N283" i="10"/>
  <c r="M284" i="10"/>
  <c r="N284" i="10"/>
  <c r="M285" i="10"/>
  <c r="N285" i="10"/>
  <c r="M286" i="10"/>
  <c r="N286" i="10"/>
  <c r="M287" i="10"/>
  <c r="N287" i="10"/>
  <c r="M288" i="10"/>
  <c r="N288" i="10"/>
  <c r="M289" i="10"/>
  <c r="N289" i="10"/>
  <c r="M290" i="10"/>
  <c r="N290" i="10"/>
  <c r="M291" i="10"/>
  <c r="N291" i="10"/>
  <c r="K229" i="10"/>
  <c r="N229" i="10"/>
  <c r="M215" i="10"/>
  <c r="N215" i="10"/>
  <c r="M216" i="10"/>
  <c r="N216" i="10"/>
  <c r="M217" i="10"/>
  <c r="N217" i="10"/>
  <c r="M218" i="10"/>
  <c r="N218" i="10"/>
  <c r="M219" i="10"/>
  <c r="N219" i="10"/>
  <c r="M220" i="10"/>
  <c r="N220" i="10"/>
  <c r="M221" i="10"/>
  <c r="N221" i="10"/>
  <c r="M222" i="10"/>
  <c r="N222" i="10"/>
  <c r="M223" i="10"/>
  <c r="N223" i="10"/>
  <c r="M224" i="10"/>
  <c r="N224" i="10"/>
  <c r="M225" i="10"/>
  <c r="N225" i="10"/>
  <c r="M226" i="10"/>
  <c r="N226" i="10"/>
  <c r="M227" i="10"/>
  <c r="N227" i="10"/>
  <c r="P224" i="10"/>
  <c r="N260" i="10"/>
  <c r="N196" i="10"/>
  <c r="N197" i="10"/>
  <c r="N198" i="10"/>
  <c r="N199" i="10"/>
  <c r="N200" i="10"/>
  <c r="N201" i="10"/>
  <c r="N202" i="10"/>
  <c r="N203" i="10"/>
  <c r="N204" i="10"/>
  <c r="N205" i="10"/>
  <c r="N206" i="10"/>
  <c r="N207" i="10"/>
  <c r="N208" i="10"/>
  <c r="N209" i="10"/>
  <c r="N210" i="10"/>
  <c r="N211" i="10"/>
  <c r="N212" i="10"/>
  <c r="N213" i="10"/>
  <c r="N214" i="10"/>
  <c r="K357" i="10"/>
  <c r="K293" i="10"/>
  <c r="N357" i="10"/>
  <c r="I442"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378"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14"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250"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D388" i="10"/>
  <c r="D389" i="10"/>
  <c r="D390" i="10"/>
  <c r="D391" i="10"/>
  <c r="D392" i="10"/>
  <c r="D393" i="10"/>
  <c r="D394" i="10"/>
  <c r="D395" i="10"/>
  <c r="D396" i="10"/>
  <c r="D397" i="10"/>
  <c r="D398" i="10"/>
  <c r="D399" i="10"/>
  <c r="D400" i="10"/>
  <c r="D401" i="10"/>
  <c r="D402" i="10"/>
  <c r="D403" i="10"/>
  <c r="D404" i="10"/>
  <c r="D405" i="10"/>
  <c r="D406" i="10"/>
  <c r="D407" i="10"/>
  <c r="D408" i="10"/>
  <c r="D409" i="10"/>
  <c r="D410" i="10"/>
  <c r="D411" i="10"/>
  <c r="D412" i="10"/>
  <c r="D413" i="10"/>
  <c r="D414" i="10"/>
  <c r="D415" i="10"/>
  <c r="D416" i="10"/>
  <c r="D417" i="10"/>
  <c r="D418" i="10"/>
  <c r="D419" i="10"/>
  <c r="D420" i="10"/>
  <c r="D421" i="10"/>
  <c r="D422" i="10"/>
  <c r="D423" i="10"/>
  <c r="D424" i="10"/>
  <c r="D425" i="10"/>
  <c r="D426" i="10"/>
  <c r="D427" i="10"/>
  <c r="D428" i="10"/>
  <c r="D429" i="10"/>
  <c r="D430" i="10"/>
  <c r="D431" i="10"/>
  <c r="D432" i="10"/>
  <c r="D433" i="10"/>
  <c r="D434" i="10"/>
  <c r="D435" i="10"/>
  <c r="D436" i="10"/>
  <c r="D437" i="10"/>
  <c r="D438" i="10"/>
  <c r="D439" i="10"/>
  <c r="D440" i="10"/>
  <c r="D441" i="10"/>
  <c r="D442" i="10"/>
  <c r="D443" i="10"/>
  <c r="D444"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5" i="10"/>
  <c r="D376" i="10"/>
  <c r="D377" i="10"/>
  <c r="D378" i="10"/>
  <c r="D379" i="10"/>
  <c r="D380"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307" i="10"/>
  <c r="D308" i="10"/>
  <c r="D309" i="10"/>
  <c r="D310" i="10"/>
  <c r="D311" i="10"/>
  <c r="D312" i="10"/>
  <c r="D313" i="10"/>
  <c r="D314" i="10"/>
  <c r="D315" i="10"/>
  <c r="D316"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H389" i="10"/>
  <c r="H390" i="10"/>
  <c r="H391" i="10"/>
  <c r="H392" i="10"/>
  <c r="H393" i="10"/>
  <c r="H394" i="10"/>
  <c r="H395" i="10"/>
  <c r="H396" i="10"/>
  <c r="H397" i="10"/>
  <c r="H398" i="10"/>
  <c r="H399" i="10"/>
  <c r="H400" i="10"/>
  <c r="H401" i="10"/>
  <c r="H402" i="10"/>
  <c r="H403" i="10"/>
  <c r="H404" i="10"/>
  <c r="H405" i="10"/>
  <c r="H406" i="10"/>
  <c r="H407" i="10"/>
  <c r="H408" i="10"/>
  <c r="H409" i="10"/>
  <c r="H410" i="10"/>
  <c r="H411" i="10"/>
  <c r="H412" i="10"/>
  <c r="H413" i="10"/>
  <c r="H414" i="10"/>
  <c r="H415" i="10"/>
  <c r="H416" i="10"/>
  <c r="H417" i="10"/>
  <c r="H418" i="10"/>
  <c r="H419" i="10"/>
  <c r="H420" i="10"/>
  <c r="H421" i="10"/>
  <c r="H422" i="10"/>
  <c r="H423" i="10"/>
  <c r="H424" i="10"/>
  <c r="H425" i="10"/>
  <c r="H426" i="10"/>
  <c r="H427" i="10"/>
  <c r="H428" i="10"/>
  <c r="H429" i="10"/>
  <c r="H430" i="10"/>
  <c r="H431" i="10"/>
  <c r="H432" i="10"/>
  <c r="H433" i="10"/>
  <c r="H434" i="10"/>
  <c r="H435" i="10"/>
  <c r="H436" i="10"/>
  <c r="H437" i="10"/>
  <c r="H438" i="10"/>
  <c r="H439"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C389" i="10"/>
  <c r="C390" i="10"/>
  <c r="C391" i="10"/>
  <c r="C392" i="10"/>
  <c r="C393" i="10"/>
  <c r="C394" i="10"/>
  <c r="C395" i="10"/>
  <c r="C396" i="10"/>
  <c r="C397" i="10"/>
  <c r="C398" i="10"/>
  <c r="C399" i="10"/>
  <c r="C400" i="10"/>
  <c r="C401" i="10"/>
  <c r="C402" i="10"/>
  <c r="C403" i="10"/>
  <c r="C404" i="10"/>
  <c r="C405" i="10"/>
  <c r="C406" i="10"/>
  <c r="C407" i="10"/>
  <c r="C408" i="10"/>
  <c r="C409" i="10"/>
  <c r="C410" i="10"/>
  <c r="C411" i="10"/>
  <c r="C412" i="10"/>
  <c r="C413" i="10"/>
  <c r="C414" i="10"/>
  <c r="C415" i="10"/>
  <c r="C416" i="10"/>
  <c r="C417" i="10"/>
  <c r="C418" i="10"/>
  <c r="C419" i="10"/>
  <c r="C420" i="10"/>
  <c r="C421" i="10"/>
  <c r="C422" i="10"/>
  <c r="C423" i="10"/>
  <c r="C424" i="10"/>
  <c r="C425" i="10"/>
  <c r="C426" i="10"/>
  <c r="C427" i="10"/>
  <c r="C428" i="10"/>
  <c r="C429" i="10"/>
  <c r="C430" i="10"/>
  <c r="C431" i="10"/>
  <c r="C432" i="10"/>
  <c r="C433" i="10"/>
  <c r="C434" i="10"/>
  <c r="C435" i="10"/>
  <c r="C436" i="10"/>
  <c r="C437" i="10"/>
  <c r="C438" i="10"/>
  <c r="C439" i="10"/>
  <c r="C440" i="10"/>
  <c r="C441" i="10"/>
  <c r="C442" i="10"/>
  <c r="C443" i="10"/>
  <c r="C325" i="10"/>
  <c r="C326" i="10"/>
  <c r="C327" i="10"/>
  <c r="C328" i="10"/>
  <c r="C329" i="10"/>
  <c r="C330" i="10"/>
  <c r="C331" i="10"/>
  <c r="C332" i="10"/>
  <c r="C333" i="10"/>
  <c r="C334" i="10"/>
  <c r="C335" i="10"/>
  <c r="C336" i="10"/>
  <c r="C337" i="10"/>
  <c r="C338" i="10"/>
  <c r="C339" i="10"/>
  <c r="C340" i="10"/>
  <c r="C341" i="10"/>
  <c r="C342" i="10"/>
  <c r="C343" i="10"/>
  <c r="C344" i="10"/>
  <c r="C345" i="10"/>
  <c r="C346" i="10"/>
  <c r="C347" i="10"/>
  <c r="C348" i="10"/>
  <c r="C349" i="10"/>
  <c r="C350" i="10"/>
  <c r="C351" i="10"/>
  <c r="C352" i="10"/>
  <c r="C353" i="10"/>
  <c r="C354" i="10"/>
  <c r="C355" i="10"/>
  <c r="C356" i="10"/>
  <c r="C357" i="10"/>
  <c r="C358" i="10"/>
  <c r="C359" i="10"/>
  <c r="C360" i="10"/>
  <c r="C361" i="10"/>
  <c r="C362" i="10"/>
  <c r="C363" i="10"/>
  <c r="C364" i="10"/>
  <c r="C365" i="10"/>
  <c r="C366" i="10"/>
  <c r="C367" i="10"/>
  <c r="C368" i="10"/>
  <c r="C369" i="10"/>
  <c r="C370" i="10"/>
  <c r="C371" i="10"/>
  <c r="C372" i="10"/>
  <c r="C373" i="10"/>
  <c r="C374" i="10"/>
  <c r="C375" i="10"/>
  <c r="C376" i="10"/>
  <c r="C377" i="10"/>
  <c r="C378" i="10"/>
  <c r="C379"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307" i="10"/>
  <c r="C308" i="10"/>
  <c r="C309" i="10"/>
  <c r="C310" i="10"/>
  <c r="C311" i="10"/>
  <c r="C312" i="10"/>
  <c r="C313" i="10"/>
  <c r="C314" i="10"/>
  <c r="C31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A254" i="10"/>
  <c r="R130" i="10"/>
  <c r="R131" i="10"/>
  <c r="R132" i="10"/>
  <c r="R133" i="10"/>
  <c r="R134" i="10"/>
  <c r="R135" i="10"/>
  <c r="R136" i="10"/>
  <c r="R137" i="10"/>
  <c r="R138" i="10"/>
  <c r="R139" i="10"/>
  <c r="R140" i="10"/>
  <c r="R141" i="10"/>
  <c r="R142" i="10"/>
  <c r="R143" i="10"/>
  <c r="R144" i="10"/>
  <c r="R145" i="10"/>
  <c r="R146" i="10"/>
  <c r="R147" i="10"/>
  <c r="R148" i="10"/>
  <c r="R149" i="10"/>
  <c r="R150" i="10"/>
  <c r="R151" i="10"/>
  <c r="R152" i="10"/>
  <c r="R153" i="10"/>
  <c r="R154" i="10"/>
  <c r="R155" i="10"/>
  <c r="R156" i="10"/>
  <c r="R158" i="10"/>
  <c r="M163" i="10"/>
  <c r="H184"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H182" i="10"/>
  <c r="R448" i="15" l="1" a="1"/>
  <c r="R448" i="15" s="1"/>
  <c r="Q448" i="15" s="1"/>
  <c r="Q454" i="15" s="1"/>
  <c r="R454" i="15" s="1"/>
  <c r="R256" i="15" a="1"/>
  <c r="R256" i="15" s="1"/>
  <c r="Q256" i="15" s="1"/>
  <c r="Q451" i="15" s="1"/>
  <c r="R451" i="15" s="1"/>
  <c r="B42" i="15"/>
  <c r="B51" i="15"/>
  <c r="C320" i="15" a="1"/>
  <c r="C320" i="15" s="1"/>
  <c r="B320" i="15" s="1"/>
  <c r="B452" i="15" s="1"/>
  <c r="C452" i="15" s="1"/>
  <c r="L108" i="15"/>
  <c r="L119" i="15" s="1"/>
  <c r="R320" i="15" a="1"/>
  <c r="R320" i="15" s="1"/>
  <c r="Q320" i="15" s="1"/>
  <c r="Q452" i="15" s="1"/>
  <c r="R452" i="15" s="1"/>
  <c r="R384" i="15" a="1"/>
  <c r="R384" i="15" s="1"/>
  <c r="Q384" i="15" s="1"/>
  <c r="Q453" i="15" s="1"/>
  <c r="R453" i="15" s="1"/>
  <c r="B115" i="15"/>
  <c r="B120" i="15" s="1"/>
  <c r="C120" i="15" s="1"/>
  <c r="G115" i="15"/>
  <c r="G120" i="15" s="1"/>
  <c r="L115" i="15"/>
  <c r="L120" i="15" s="1"/>
  <c r="Q191" i="15"/>
  <c r="L190" i="15"/>
  <c r="K473" i="15" s="1"/>
  <c r="G190" i="15"/>
  <c r="F473" i="15" s="1"/>
  <c r="C384" i="15" a="1"/>
  <c r="C384" i="15" s="1"/>
  <c r="B384" i="15" s="1"/>
  <c r="B453" i="15" s="1"/>
  <c r="C453" i="15" s="1"/>
  <c r="H320" i="15" a="1"/>
  <c r="H320" i="15" s="1"/>
  <c r="G320" i="15" s="1"/>
  <c r="G452" i="15" s="1"/>
  <c r="H452" i="15" s="1"/>
  <c r="G101" i="15"/>
  <c r="G118" i="15" s="1"/>
  <c r="H118" i="15" s="1"/>
  <c r="H384" i="15" a="1"/>
  <c r="H384" i="15" s="1"/>
  <c r="M256" i="15" a="1"/>
  <c r="M256" i="15" s="1"/>
  <c r="L256" i="15" s="1"/>
  <c r="L451" i="15" s="1"/>
  <c r="M451" i="15" s="1"/>
  <c r="M320" i="15" a="1"/>
  <c r="M320" i="15" s="1"/>
  <c r="L320" i="15" s="1"/>
  <c r="L452" i="15" s="1"/>
  <c r="M452" i="15" s="1"/>
  <c r="M384" i="15" a="1"/>
  <c r="M384" i="15" s="1"/>
  <c r="L384" i="15" s="1"/>
  <c r="L453" i="15" s="1"/>
  <c r="M453" i="15" s="1"/>
  <c r="L42" i="15"/>
  <c r="B108" i="15"/>
  <c r="B119" i="15" s="1"/>
  <c r="C119" i="15" s="1"/>
  <c r="C448" i="15" a="1"/>
  <c r="C448" i="15" s="1"/>
  <c r="B448" i="15" s="1"/>
  <c r="B454" i="15" s="1"/>
  <c r="C454" i="15" s="1"/>
  <c r="Q42" i="15"/>
  <c r="G51" i="15"/>
  <c r="Q51" i="15"/>
  <c r="G108" i="15"/>
  <c r="G119" i="15" s="1"/>
  <c r="H119" i="15" s="1"/>
  <c r="C256" i="15" a="1"/>
  <c r="C256" i="15" s="1"/>
  <c r="B256" i="15" s="1"/>
  <c r="B451" i="15" s="1"/>
  <c r="C451" i="15" s="1"/>
  <c r="R54" i="15"/>
  <c r="G454" i="15"/>
  <c r="H454" i="15" s="1"/>
  <c r="L51" i="15"/>
  <c r="Q108" i="15"/>
  <c r="Q119" i="15" s="1"/>
  <c r="R119" i="15" s="1"/>
  <c r="Q190" i="15"/>
  <c r="P473" i="15" s="1"/>
  <c r="M448" i="15" a="1"/>
  <c r="M448" i="15" s="1"/>
  <c r="L448" i="15" s="1"/>
  <c r="L454" i="15" s="1"/>
  <c r="M454" i="15" s="1"/>
  <c r="B190" i="15"/>
  <c r="A473" i="15" s="1"/>
  <c r="B191" i="15"/>
  <c r="Q101" i="15"/>
  <c r="Q118" i="15" s="1"/>
  <c r="L101" i="15"/>
  <c r="L118" i="15" s="1"/>
  <c r="M118" i="15"/>
  <c r="B101" i="15"/>
  <c r="B118" i="15" s="1"/>
  <c r="C118" i="15" s="1"/>
  <c r="Q81" i="15"/>
  <c r="B81" i="15"/>
  <c r="B80" i="15"/>
  <c r="A472" i="15" s="1"/>
  <c r="M55" i="15"/>
  <c r="G42" i="15"/>
  <c r="F43" i="15" s="1"/>
  <c r="C55" i="15"/>
  <c r="M54" i="15"/>
  <c r="C54" i="15"/>
  <c r="G27" i="15"/>
  <c r="B27" i="15"/>
  <c r="A52" i="15" s="1"/>
  <c r="Q27" i="15"/>
  <c r="P52" i="15" s="1"/>
  <c r="M119" i="15"/>
  <c r="L27" i="15"/>
  <c r="H55" i="15"/>
  <c r="G57" i="15" s="1"/>
  <c r="R56" i="15"/>
  <c r="G191" i="15"/>
  <c r="H256" i="15" a="1"/>
  <c r="H256" i="15" s="1"/>
  <c r="G256" i="15" s="1"/>
  <c r="G451" i="15" s="1"/>
  <c r="H451" i="15" s="1"/>
  <c r="G80" i="15"/>
  <c r="F472" i="15" s="1"/>
  <c r="R118" i="15"/>
  <c r="L191" i="15"/>
  <c r="L80" i="15"/>
  <c r="K472" i="15" s="1"/>
  <c r="Q80" i="15"/>
  <c r="P472" i="15" s="1"/>
  <c r="G384" i="15"/>
  <c r="G453" i="15" s="1"/>
  <c r="H453" i="15" s="1"/>
  <c r="G81" i="15"/>
  <c r="G82" i="15" s="1"/>
  <c r="G117" i="15" s="1"/>
  <c r="H117" i="15" s="1"/>
  <c r="L81" i="15"/>
  <c r="C195" i="10"/>
  <c r="D48" i="10"/>
  <c r="D47" i="10"/>
  <c r="I48" i="10"/>
  <c r="I47" i="10"/>
  <c r="N48" i="10"/>
  <c r="N47" i="10"/>
  <c r="S48" i="10"/>
  <c r="S47" i="10"/>
  <c r="S39" i="10"/>
  <c r="S38" i="10"/>
  <c r="N39" i="10"/>
  <c r="N38" i="10"/>
  <c r="I39" i="10"/>
  <c r="I38" i="10"/>
  <c r="P35" i="10"/>
  <c r="K35" i="10"/>
  <c r="F35" i="10"/>
  <c r="A35" i="10"/>
  <c r="P18" i="10"/>
  <c r="K18" i="10"/>
  <c r="F18" i="10"/>
  <c r="A18" i="10"/>
  <c r="D39" i="10"/>
  <c r="D38" i="10"/>
  <c r="S30" i="10"/>
  <c r="S29" i="10"/>
  <c r="S25" i="10"/>
  <c r="S24" i="10"/>
  <c r="S23" i="10"/>
  <c r="S22" i="10"/>
  <c r="S21" i="10"/>
  <c r="S20" i="10"/>
  <c r="N23" i="10"/>
  <c r="N22" i="10"/>
  <c r="N21" i="10"/>
  <c r="N20" i="10"/>
  <c r="I20" i="10"/>
  <c r="I31" i="10"/>
  <c r="I30" i="10"/>
  <c r="I29" i="10"/>
  <c r="I23" i="10"/>
  <c r="I22" i="10"/>
  <c r="I21" i="10"/>
  <c r="D33" i="10"/>
  <c r="D32" i="10"/>
  <c r="D31" i="10"/>
  <c r="D30" i="10"/>
  <c r="D29" i="10"/>
  <c r="D24" i="10"/>
  <c r="D23" i="10"/>
  <c r="D22" i="10"/>
  <c r="D21" i="10"/>
  <c r="D20" i="10"/>
  <c r="C20" i="10" s="1"/>
  <c r="L192" i="15" l="1"/>
  <c r="L450" i="15" s="1"/>
  <c r="M450" i="15" s="1"/>
  <c r="L455" i="15" s="1"/>
  <c r="M455" i="15" s="1"/>
  <c r="L456" i="15" s="1"/>
  <c r="M456" i="15" s="1"/>
  <c r="A43" i="15"/>
  <c r="F52" i="15"/>
  <c r="B57" i="15"/>
  <c r="B457" i="15" s="1"/>
  <c r="Q192" i="15"/>
  <c r="Q450" i="15" s="1"/>
  <c r="R450" i="15" s="1"/>
  <c r="Q455" i="15" s="1"/>
  <c r="R455" i="15" s="1"/>
  <c r="Q456" i="15" s="1"/>
  <c r="R456" i="15" s="1"/>
  <c r="G192" i="15"/>
  <c r="G450" i="15" s="1"/>
  <c r="H450" i="15" s="1"/>
  <c r="G455" i="15" s="1"/>
  <c r="H455" i="15" s="1"/>
  <c r="G456" i="15" s="1"/>
  <c r="H456" i="15" s="1"/>
  <c r="B192" i="15"/>
  <c r="B450" i="15" s="1"/>
  <c r="C450" i="15" s="1"/>
  <c r="B455" i="15" s="1"/>
  <c r="C455" i="15" s="1"/>
  <c r="B456" i="15" s="1"/>
  <c r="C456" i="15" s="1"/>
  <c r="Q57" i="15"/>
  <c r="R120" i="15" s="1"/>
  <c r="Q121" i="15" s="1"/>
  <c r="R121" i="15" s="1"/>
  <c r="L57" i="15"/>
  <c r="L122" i="15" s="1"/>
  <c r="K52" i="15"/>
  <c r="P43" i="15"/>
  <c r="Q82" i="15"/>
  <c r="Q117" i="15" s="1"/>
  <c r="L82" i="15"/>
  <c r="L117" i="15" s="1"/>
  <c r="M117" i="15" s="1"/>
  <c r="B82" i="15"/>
  <c r="B117" i="15" s="1"/>
  <c r="C117" i="15" s="1"/>
  <c r="B121" i="15" s="1"/>
  <c r="C121" i="15" s="1"/>
  <c r="K43" i="15"/>
  <c r="G466" i="15"/>
  <c r="F471" i="15" s="1"/>
  <c r="G457" i="15"/>
  <c r="G122" i="15"/>
  <c r="H120" i="15"/>
  <c r="G121" i="15" s="1"/>
  <c r="H121" i="15" s="1"/>
  <c r="G123" i="15" s="1"/>
  <c r="G467" i="15" s="1"/>
  <c r="K486" i="10"/>
  <c r="K485" i="10"/>
  <c r="K484" i="10"/>
  <c r="K483" i="10"/>
  <c r="K482" i="10"/>
  <c r="K481" i="10"/>
  <c r="K480" i="10"/>
  <c r="K479" i="10"/>
  <c r="K478" i="10"/>
  <c r="K477" i="10"/>
  <c r="P470" i="10"/>
  <c r="K470" i="10"/>
  <c r="F470" i="10"/>
  <c r="A470" i="10"/>
  <c r="B464" i="10"/>
  <c r="B463" i="10"/>
  <c r="D446" i="10"/>
  <c r="C446" i="10"/>
  <c r="A446" i="10"/>
  <c r="I444" i="10"/>
  <c r="H442" i="10"/>
  <c r="F442" i="10"/>
  <c r="C444" i="10"/>
  <c r="H440" i="10"/>
  <c r="R416" i="10"/>
  <c r="N423" i="10"/>
  <c r="M421" i="10"/>
  <c r="N421" i="10"/>
  <c r="S416" i="10"/>
  <c r="S388" i="10"/>
  <c r="R388" i="10"/>
  <c r="N388" i="10"/>
  <c r="M388" i="10"/>
  <c r="H388" i="10"/>
  <c r="C388" i="10"/>
  <c r="S387" i="10"/>
  <c r="R387" i="10"/>
  <c r="N387" i="10"/>
  <c r="M387" i="10"/>
  <c r="I387" i="10"/>
  <c r="H387" i="10"/>
  <c r="D387" i="10"/>
  <c r="C387" i="10"/>
  <c r="D382" i="10"/>
  <c r="C382" i="10"/>
  <c r="A382" i="10"/>
  <c r="I380" i="10"/>
  <c r="H378" i="10"/>
  <c r="C380" i="10"/>
  <c r="H376" i="10"/>
  <c r="S359" i="10"/>
  <c r="N359" i="10"/>
  <c r="M357" i="10"/>
  <c r="S324" i="10"/>
  <c r="R324" i="10"/>
  <c r="N324" i="10"/>
  <c r="M324" i="10"/>
  <c r="H324" i="10"/>
  <c r="C324" i="10"/>
  <c r="S323" i="10"/>
  <c r="R323" i="10"/>
  <c r="N323" i="10"/>
  <c r="M323" i="10"/>
  <c r="I323" i="10"/>
  <c r="H323" i="10"/>
  <c r="D323" i="10"/>
  <c r="C323" i="10"/>
  <c r="D318" i="10"/>
  <c r="C318" i="10"/>
  <c r="A318" i="10"/>
  <c r="I316" i="10"/>
  <c r="H314" i="10"/>
  <c r="F314" i="10"/>
  <c r="C316" i="10"/>
  <c r="H312" i="10"/>
  <c r="R288" i="10"/>
  <c r="P288" i="10"/>
  <c r="M293" i="10"/>
  <c r="S260" i="10"/>
  <c r="R260" i="10"/>
  <c r="M260" i="10"/>
  <c r="H260" i="10"/>
  <c r="C260" i="10"/>
  <c r="S259" i="10"/>
  <c r="R259" i="10"/>
  <c r="N259" i="10"/>
  <c r="M259" i="10"/>
  <c r="I259" i="10"/>
  <c r="H259" i="10"/>
  <c r="D259" i="10"/>
  <c r="C259" i="10"/>
  <c r="D254" i="10"/>
  <c r="C254" i="10"/>
  <c r="I252" i="10"/>
  <c r="H250" i="10"/>
  <c r="F250" i="10"/>
  <c r="C252" i="10"/>
  <c r="C251" i="10"/>
  <c r="B256" i="10" s="1"/>
  <c r="R224" i="10"/>
  <c r="M229" i="10"/>
  <c r="M214" i="10"/>
  <c r="M213" i="10"/>
  <c r="M212" i="10"/>
  <c r="M211" i="10"/>
  <c r="M210" i="10"/>
  <c r="M209" i="10"/>
  <c r="M208" i="10"/>
  <c r="M207" i="10"/>
  <c r="M206" i="10"/>
  <c r="M205" i="10"/>
  <c r="M204" i="10"/>
  <c r="M203" i="10"/>
  <c r="M202" i="10"/>
  <c r="M201" i="10"/>
  <c r="M200" i="10"/>
  <c r="M199" i="10"/>
  <c r="M198" i="10"/>
  <c r="M197" i="10"/>
  <c r="S196" i="10"/>
  <c r="R196" i="10"/>
  <c r="M196" i="10"/>
  <c r="H196" i="10"/>
  <c r="S195" i="10"/>
  <c r="R195" i="10"/>
  <c r="N195" i="10"/>
  <c r="M195" i="10"/>
  <c r="I195" i="10"/>
  <c r="H195" i="10"/>
  <c r="D195" i="10"/>
  <c r="C188" i="10"/>
  <c r="H138" i="10"/>
  <c r="H137" i="10"/>
  <c r="H136" i="10"/>
  <c r="H135" i="10"/>
  <c r="H134" i="10"/>
  <c r="H133" i="10"/>
  <c r="M132" i="10"/>
  <c r="H132" i="10"/>
  <c r="M131" i="10"/>
  <c r="H131" i="10"/>
  <c r="M130" i="10"/>
  <c r="H130" i="10"/>
  <c r="R129" i="10"/>
  <c r="Q191" i="10" s="1"/>
  <c r="M129" i="10"/>
  <c r="H129" i="10"/>
  <c r="C129" i="10"/>
  <c r="R113" i="10"/>
  <c r="M113" i="10"/>
  <c r="H113" i="10"/>
  <c r="C113" i="10"/>
  <c r="R112" i="10"/>
  <c r="M112" i="10"/>
  <c r="H112" i="10"/>
  <c r="C112" i="10"/>
  <c r="R106" i="10"/>
  <c r="M106" i="10"/>
  <c r="H106" i="10"/>
  <c r="C106" i="10"/>
  <c r="R105" i="10"/>
  <c r="M105" i="10"/>
  <c r="H105" i="10"/>
  <c r="C105" i="10"/>
  <c r="D99" i="10"/>
  <c r="C99" i="10"/>
  <c r="A99" i="10"/>
  <c r="S97" i="10"/>
  <c r="R97" i="10"/>
  <c r="P97" i="10"/>
  <c r="I97" i="10"/>
  <c r="H97" i="10"/>
  <c r="F97" i="10"/>
  <c r="D97" i="10"/>
  <c r="C97" i="10"/>
  <c r="D96" i="10"/>
  <c r="C96" i="10"/>
  <c r="S95" i="10"/>
  <c r="R95" i="10"/>
  <c r="I95" i="10"/>
  <c r="H95" i="10"/>
  <c r="D95" i="10"/>
  <c r="C95" i="10"/>
  <c r="S94" i="10"/>
  <c r="R94" i="10"/>
  <c r="N94" i="10"/>
  <c r="M94" i="10"/>
  <c r="K94" i="10"/>
  <c r="I94" i="10"/>
  <c r="H94" i="10"/>
  <c r="D94" i="10"/>
  <c r="C94" i="10"/>
  <c r="S93" i="10"/>
  <c r="R93" i="10"/>
  <c r="I93" i="10"/>
  <c r="H93" i="10"/>
  <c r="D93" i="10"/>
  <c r="C93" i="10"/>
  <c r="S92" i="10"/>
  <c r="R92" i="10"/>
  <c r="N92" i="10"/>
  <c r="M92" i="10"/>
  <c r="I92" i="10"/>
  <c r="H92" i="10"/>
  <c r="D92" i="10"/>
  <c r="C92" i="10"/>
  <c r="S91" i="10"/>
  <c r="R91" i="10"/>
  <c r="N91" i="10"/>
  <c r="M91" i="10"/>
  <c r="I91" i="10"/>
  <c r="H91" i="10"/>
  <c r="D91" i="10"/>
  <c r="C91" i="10"/>
  <c r="S90" i="10"/>
  <c r="R90" i="10"/>
  <c r="N90" i="10"/>
  <c r="M90" i="10"/>
  <c r="I90" i="10"/>
  <c r="H90" i="10"/>
  <c r="D90" i="10"/>
  <c r="C90" i="10"/>
  <c r="S89" i="10"/>
  <c r="R89" i="10"/>
  <c r="N89" i="10"/>
  <c r="M89" i="10"/>
  <c r="I89" i="10"/>
  <c r="H89" i="10"/>
  <c r="D89" i="10"/>
  <c r="C89" i="10"/>
  <c r="S88" i="10"/>
  <c r="R88" i="10"/>
  <c r="N88" i="10"/>
  <c r="M88" i="10"/>
  <c r="I88" i="10"/>
  <c r="H88" i="10"/>
  <c r="D88" i="10"/>
  <c r="C88" i="10"/>
  <c r="S87" i="10"/>
  <c r="R87" i="10"/>
  <c r="N87" i="10"/>
  <c r="M87" i="10"/>
  <c r="I87" i="10"/>
  <c r="H87" i="10"/>
  <c r="D87" i="10"/>
  <c r="C87" i="10"/>
  <c r="S86" i="10"/>
  <c r="R86" i="10"/>
  <c r="N86" i="10"/>
  <c r="M86" i="10"/>
  <c r="I86" i="10"/>
  <c r="H86" i="10"/>
  <c r="D86" i="10"/>
  <c r="C86" i="10"/>
  <c r="C78" i="10"/>
  <c r="R76" i="10"/>
  <c r="H76" i="10"/>
  <c r="C76" i="10"/>
  <c r="C75" i="10"/>
  <c r="R74" i="10"/>
  <c r="H74" i="10"/>
  <c r="C74" i="10"/>
  <c r="R73" i="10"/>
  <c r="M73" i="10"/>
  <c r="H73" i="10"/>
  <c r="C73" i="10"/>
  <c r="R72" i="10"/>
  <c r="H72" i="10"/>
  <c r="C72" i="10"/>
  <c r="R71" i="10"/>
  <c r="M71" i="10"/>
  <c r="H71" i="10"/>
  <c r="C71" i="10"/>
  <c r="R70" i="10"/>
  <c r="M70" i="10"/>
  <c r="H70" i="10"/>
  <c r="C70" i="10"/>
  <c r="R69" i="10"/>
  <c r="M69" i="10"/>
  <c r="H69" i="10"/>
  <c r="C69" i="10"/>
  <c r="R68" i="10"/>
  <c r="M68" i="10"/>
  <c r="H68" i="10"/>
  <c r="C68" i="10"/>
  <c r="R67" i="10"/>
  <c r="M67" i="10"/>
  <c r="H67" i="10"/>
  <c r="C67" i="10"/>
  <c r="R66" i="10"/>
  <c r="M66" i="10"/>
  <c r="H66" i="10"/>
  <c r="C66" i="10"/>
  <c r="R65" i="10"/>
  <c r="M65" i="10"/>
  <c r="H65" i="10"/>
  <c r="C65" i="10"/>
  <c r="Q56" i="10"/>
  <c r="R56" i="10" s="1"/>
  <c r="L56" i="10"/>
  <c r="M56" i="10" s="1"/>
  <c r="G56" i="10"/>
  <c r="H56" i="10" s="1"/>
  <c r="B56" i="10"/>
  <c r="C56" i="10" s="1"/>
  <c r="Q55" i="10"/>
  <c r="L55" i="10"/>
  <c r="M55" i="10" s="1"/>
  <c r="G55" i="10"/>
  <c r="H55" i="10" s="1"/>
  <c r="B55" i="10"/>
  <c r="C55" i="10" s="1"/>
  <c r="Q54" i="10"/>
  <c r="R54" i="10" s="1"/>
  <c r="L54" i="10"/>
  <c r="M54" i="10" s="1"/>
  <c r="G54" i="10"/>
  <c r="B54" i="10"/>
  <c r="C54" i="10" s="1"/>
  <c r="S49" i="10"/>
  <c r="R49" i="10"/>
  <c r="N49" i="10"/>
  <c r="M49" i="10"/>
  <c r="I49" i="10"/>
  <c r="H49" i="10"/>
  <c r="C49" i="10"/>
  <c r="R48" i="10"/>
  <c r="M48" i="10"/>
  <c r="H48" i="10"/>
  <c r="C48" i="10"/>
  <c r="R47" i="10"/>
  <c r="M47" i="10"/>
  <c r="H47" i="10"/>
  <c r="C47" i="10"/>
  <c r="P44" i="10"/>
  <c r="K44" i="10"/>
  <c r="F44" i="10"/>
  <c r="A44" i="10"/>
  <c r="R40" i="10"/>
  <c r="M40" i="10"/>
  <c r="H40" i="10"/>
  <c r="C40" i="10"/>
  <c r="R39" i="10"/>
  <c r="M39" i="10"/>
  <c r="H39" i="10"/>
  <c r="C39" i="10"/>
  <c r="R38" i="10"/>
  <c r="M38" i="10"/>
  <c r="H38" i="10"/>
  <c r="C38" i="10"/>
  <c r="C33" i="10"/>
  <c r="C32" i="10"/>
  <c r="H31" i="10"/>
  <c r="C31" i="10"/>
  <c r="R30" i="10"/>
  <c r="H30" i="10"/>
  <c r="C30" i="10"/>
  <c r="R29" i="10"/>
  <c r="H29" i="10"/>
  <c r="C29" i="10"/>
  <c r="R25" i="10"/>
  <c r="R24" i="10"/>
  <c r="C24" i="10"/>
  <c r="R23" i="10"/>
  <c r="M23" i="10"/>
  <c r="H23" i="10"/>
  <c r="C23" i="10"/>
  <c r="R22" i="10"/>
  <c r="M22" i="10"/>
  <c r="H22" i="10"/>
  <c r="C22" i="10"/>
  <c r="R21" i="10"/>
  <c r="M21" i="10"/>
  <c r="H21" i="10"/>
  <c r="C21" i="10"/>
  <c r="R20" i="10"/>
  <c r="M20" i="10"/>
  <c r="H20" i="10"/>
  <c r="Q466" i="15" l="1"/>
  <c r="P471" i="15" s="1"/>
  <c r="Q457" i="15"/>
  <c r="C457" i="15"/>
  <c r="B458" i="15" s="1"/>
  <c r="B468" i="15" s="1"/>
  <c r="L466" i="15"/>
  <c r="K471" i="15" s="1"/>
  <c r="Q122" i="15"/>
  <c r="Q123" i="15" s="1"/>
  <c r="Q467" i="15" s="1"/>
  <c r="M120" i="15"/>
  <c r="B466" i="15"/>
  <c r="A471" i="15" s="1"/>
  <c r="B122" i="15"/>
  <c r="B123" i="15"/>
  <c r="B467" i="15" s="1"/>
  <c r="L457" i="15"/>
  <c r="M457" i="15" s="1"/>
  <c r="L458" i="15" s="1"/>
  <c r="L468" i="15" s="1"/>
  <c r="H320" i="10" a="1"/>
  <c r="H320" i="10" s="1"/>
  <c r="L121" i="15"/>
  <c r="M121" i="15" s="1"/>
  <c r="L123" i="15" s="1"/>
  <c r="L467" i="15" s="1"/>
  <c r="R457" i="15"/>
  <c r="Q458" i="15" s="1"/>
  <c r="Q468" i="15" s="1"/>
  <c r="H457" i="15"/>
  <c r="G458" i="15"/>
  <c r="G468" i="15" s="1"/>
  <c r="G256" i="10"/>
  <c r="B384" i="10"/>
  <c r="L454" i="10"/>
  <c r="M454" i="10" s="1"/>
  <c r="L451" i="10"/>
  <c r="M451" i="10" s="1"/>
  <c r="H384" i="10" a="1"/>
  <c r="H384" i="10" s="1"/>
  <c r="G384" i="10"/>
  <c r="G453" i="10" s="1"/>
  <c r="H453" i="10" s="1"/>
  <c r="Q451" i="10"/>
  <c r="R451" i="10" s="1"/>
  <c r="B448" i="10"/>
  <c r="B320" i="10"/>
  <c r="B192" i="10"/>
  <c r="B191" i="10"/>
  <c r="B190" i="10"/>
  <c r="C256" i="10" a="1"/>
  <c r="C256" i="10" s="1"/>
  <c r="L191" i="10"/>
  <c r="G191" i="10"/>
  <c r="L57" i="10"/>
  <c r="L457" i="10" s="1"/>
  <c r="G108" i="10"/>
  <c r="G119" i="10" s="1"/>
  <c r="H119" i="10" s="1"/>
  <c r="B27" i="10"/>
  <c r="Q27" i="10"/>
  <c r="G27" i="10"/>
  <c r="Q108" i="10"/>
  <c r="Q119" i="10" s="1"/>
  <c r="R119" i="10" s="1"/>
  <c r="L51" i="10"/>
  <c r="L108" i="10"/>
  <c r="L119" i="10" s="1"/>
  <c r="M119" i="10" s="1"/>
  <c r="G80" i="10"/>
  <c r="F472" i="10" s="1"/>
  <c r="B115" i="10"/>
  <c r="B120" i="10" s="1"/>
  <c r="C120" i="10" s="1"/>
  <c r="Q80" i="10"/>
  <c r="P472" i="10" s="1"/>
  <c r="Q452" i="10"/>
  <c r="R452" i="10" s="1"/>
  <c r="Q51" i="10"/>
  <c r="B108" i="10"/>
  <c r="B119" i="10" s="1"/>
  <c r="C119" i="10" s="1"/>
  <c r="B42" i="10"/>
  <c r="G320" i="10"/>
  <c r="G452" i="10" s="1"/>
  <c r="H452" i="10" s="1"/>
  <c r="G51" i="10"/>
  <c r="Q42" i="10"/>
  <c r="B51" i="10"/>
  <c r="B57" i="10"/>
  <c r="L27" i="10"/>
  <c r="L42" i="10"/>
  <c r="G42" i="10"/>
  <c r="B80" i="10"/>
  <c r="A472" i="10" s="1"/>
  <c r="L80" i="10"/>
  <c r="K472" i="10" s="1"/>
  <c r="Q81" i="10"/>
  <c r="Q101" i="10"/>
  <c r="Q118" i="10" s="1"/>
  <c r="R118" i="10" s="1"/>
  <c r="L101" i="10"/>
  <c r="L118" i="10" s="1"/>
  <c r="M118" i="10" s="1"/>
  <c r="G101" i="10"/>
  <c r="G118" i="10" s="1"/>
  <c r="H118" i="10" s="1"/>
  <c r="B101" i="10"/>
  <c r="B118" i="10" s="1"/>
  <c r="C118" i="10" s="1"/>
  <c r="Q115" i="10"/>
  <c r="Q120" i="10" s="1"/>
  <c r="L115" i="10"/>
  <c r="L120" i="10" s="1"/>
  <c r="G115" i="10"/>
  <c r="G120" i="10" s="1"/>
  <c r="B451" i="10"/>
  <c r="C451" i="10" s="1"/>
  <c r="H256" i="10" a="1"/>
  <c r="H256" i="10" s="1"/>
  <c r="G451" i="10" s="1"/>
  <c r="H451" i="10" s="1"/>
  <c r="L452" i="10"/>
  <c r="M452" i="10" s="1"/>
  <c r="C320" i="10" a="1"/>
  <c r="C320" i="10" s="1"/>
  <c r="B452" i="10" s="1"/>
  <c r="C452" i="10" s="1"/>
  <c r="Q453" i="10"/>
  <c r="R453" i="10" s="1"/>
  <c r="L453" i="10"/>
  <c r="M453" i="10" s="1"/>
  <c r="C384" i="10" a="1"/>
  <c r="C384" i="10" s="1"/>
  <c r="B453" i="10" s="1"/>
  <c r="C453" i="10" s="1"/>
  <c r="Q454" i="10"/>
  <c r="R454" i="10" s="1"/>
  <c r="G454" i="10"/>
  <c r="H454" i="10" s="1"/>
  <c r="C448" i="10" a="1"/>
  <c r="C448" i="10" s="1"/>
  <c r="B454" i="10" s="1"/>
  <c r="C454" i="10" s="1"/>
  <c r="H54" i="10"/>
  <c r="G57" i="10" s="1"/>
  <c r="R55" i="10"/>
  <c r="B81" i="10"/>
  <c r="L81" i="10"/>
  <c r="A473" i="10"/>
  <c r="G81" i="10"/>
  <c r="G82" i="10" s="1"/>
  <c r="G117" i="10" s="1"/>
  <c r="H117" i="10" s="1"/>
  <c r="G190" i="10"/>
  <c r="F473" i="10" s="1"/>
  <c r="L190" i="10"/>
  <c r="K473" i="10" s="1"/>
  <c r="Q190" i="10"/>
  <c r="P473" i="10" s="1"/>
  <c r="K52" i="10" l="1"/>
  <c r="Q57" i="10"/>
  <c r="R120" i="10" s="1"/>
  <c r="Q82" i="10"/>
  <c r="Q117" i="10" s="1"/>
  <c r="R117" i="10" s="1"/>
  <c r="L82" i="10"/>
  <c r="L117" i="10" s="1"/>
  <c r="M117" i="10" s="1"/>
  <c r="G192" i="10"/>
  <c r="G450" i="10" s="1"/>
  <c r="H450" i="10" s="1"/>
  <c r="B82" i="10"/>
  <c r="B117" i="10" s="1"/>
  <c r="C117" i="10" s="1"/>
  <c r="B121" i="10" s="1"/>
  <c r="C121" i="10" s="1"/>
  <c r="P52" i="10"/>
  <c r="L466" i="10"/>
  <c r="K471" i="10" s="1"/>
  <c r="L122" i="10"/>
  <c r="F52" i="10"/>
  <c r="P43" i="10"/>
  <c r="M120" i="10"/>
  <c r="A52" i="10"/>
  <c r="A43" i="10"/>
  <c r="K43" i="10"/>
  <c r="Q192" i="10"/>
  <c r="Q450" i="10" s="1"/>
  <c r="R450" i="10" s="1"/>
  <c r="G466" i="10"/>
  <c r="F471" i="10" s="1"/>
  <c r="H120" i="10"/>
  <c r="G457" i="10"/>
  <c r="G122" i="10"/>
  <c r="B450" i="10"/>
  <c r="C450" i="10" s="1"/>
  <c r="B466" i="10"/>
  <c r="A471" i="10" s="1"/>
  <c r="B122" i="10"/>
  <c r="B457" i="10"/>
  <c r="L192" i="10"/>
  <c r="L450" i="10" s="1"/>
  <c r="M450" i="10" s="1"/>
  <c r="F43" i="10"/>
  <c r="M457" i="10"/>
  <c r="Q457" i="10" l="1"/>
  <c r="R457" i="10" s="1"/>
  <c r="Q466" i="10"/>
  <c r="P471" i="10" s="1"/>
  <c r="Q122" i="10"/>
  <c r="G121" i="10"/>
  <c r="H121" i="10" s="1"/>
  <c r="G123" i="10" s="1"/>
  <c r="G467" i="10" s="1"/>
  <c r="G455" i="10"/>
  <c r="H455" i="10" s="1"/>
  <c r="G456" i="10" s="1"/>
  <c r="H456" i="10" s="1"/>
  <c r="Q121" i="10"/>
  <c r="R121" i="10" s="1"/>
  <c r="Q123" i="10" s="1"/>
  <c r="Q467" i="10" s="1"/>
  <c r="L121" i="10"/>
  <c r="M121" i="10" s="1"/>
  <c r="L123" i="10" s="1"/>
  <c r="L467" i="10" s="1"/>
  <c r="Q455" i="10"/>
  <c r="R455" i="10" s="1"/>
  <c r="Q456" i="10" s="1"/>
  <c r="R456" i="10" s="1"/>
  <c r="L455" i="10"/>
  <c r="M455" i="10" s="1"/>
  <c r="L456" i="10" s="1"/>
  <c r="M456" i="10" s="1"/>
  <c r="L458" i="10" s="1"/>
  <c r="L468" i="10" s="1"/>
  <c r="B455" i="10"/>
  <c r="C455" i="10" s="1"/>
  <c r="B456" i="10" s="1"/>
  <c r="C456" i="10" s="1"/>
  <c r="B123" i="10"/>
  <c r="B467" i="10" s="1"/>
  <c r="H457" i="10"/>
  <c r="C457" i="10"/>
  <c r="Q458" i="10" l="1"/>
  <c r="Q468" i="10" s="1"/>
  <c r="G458" i="10"/>
  <c r="G468" i="10" s="1"/>
  <c r="B458" i="10"/>
  <c r="B468" i="10" s="1"/>
</calcChain>
</file>

<file path=xl/sharedStrings.xml><?xml version="1.0" encoding="utf-8"?>
<sst xmlns="http://schemas.openxmlformats.org/spreadsheetml/2006/main" count="4728" uniqueCount="571">
  <si>
    <t>Define the Scope of the Assessment</t>
  </si>
  <si>
    <t>Aim(s) of the Assessment</t>
  </si>
  <si>
    <t>Objective(s) of the Assessment</t>
  </si>
  <si>
    <t>Species to Assess</t>
  </si>
  <si>
    <t>Target species</t>
  </si>
  <si>
    <t>Byproduct species</t>
  </si>
  <si>
    <t>Bycatch/Discard species</t>
  </si>
  <si>
    <t>Threatened, Endangered, Protected species</t>
  </si>
  <si>
    <t>Sectors to Assess (gears, jurisdictions, home ports)</t>
  </si>
  <si>
    <t>Time scale</t>
  </si>
  <si>
    <t>Spatial scale</t>
  </si>
  <si>
    <t>Participation and values (e.g. Commercial, Recreational, Indigenous)</t>
  </si>
  <si>
    <t>Management Instruments in Use</t>
  </si>
  <si>
    <t>Trigger Assessment?</t>
  </si>
  <si>
    <t>Has change occurred?</t>
  </si>
  <si>
    <t>Available data sets</t>
  </si>
  <si>
    <t>Effort quota (or cap)</t>
  </si>
  <si>
    <t>Trigger limits for by-product species</t>
  </si>
  <si>
    <t>Catch quota (or cap) for target species</t>
  </si>
  <si>
    <t>Landing restrictions</t>
  </si>
  <si>
    <t>Environmental triggers for harvest rules</t>
  </si>
  <si>
    <t>In use?</t>
  </si>
  <si>
    <t>ITQ</t>
  </si>
  <si>
    <t>ITE</t>
  </si>
  <si>
    <t>TEP catch triggers</t>
  </si>
  <si>
    <t>Gear restrictions</t>
  </si>
  <si>
    <t>Vessel restrictions</t>
  </si>
  <si>
    <t>Size limits</t>
  </si>
  <si>
    <t>Area closures</t>
  </si>
  <si>
    <t>Seasonal closures</t>
  </si>
  <si>
    <t>Spawning closures</t>
  </si>
  <si>
    <t>Automated data transmission</t>
  </si>
  <si>
    <t>Real time data collection and reporting</t>
  </si>
  <si>
    <t>Industry co-management</t>
  </si>
  <si>
    <t>Levies in use</t>
  </si>
  <si>
    <t>Licences in use to limit access</t>
  </si>
  <si>
    <t>Comments</t>
  </si>
  <si>
    <t>Yes-No Questions</t>
  </si>
  <si>
    <t>Yes</t>
  </si>
  <si>
    <t>No</t>
  </si>
  <si>
    <t>Instrument (Add others as appropriate)</t>
  </si>
  <si>
    <t>Changes Observed?</t>
  </si>
  <si>
    <t>Physical changes</t>
  </si>
  <si>
    <t>Sea surface temperature</t>
  </si>
  <si>
    <t>Deep (bottom) water temperature</t>
  </si>
  <si>
    <t>pH</t>
  </si>
  <si>
    <t>Salinity</t>
  </si>
  <si>
    <t>Dissolved oxygen</t>
  </si>
  <si>
    <t>Sea level</t>
  </si>
  <si>
    <t>Wave height and direction</t>
  </si>
  <si>
    <t>Ocean temperature</t>
  </si>
  <si>
    <t>Alongshore wind speed</t>
  </si>
  <si>
    <t>Air temperature</t>
  </si>
  <si>
    <t>Rainfall / Precipitation</t>
  </si>
  <si>
    <t>Atmospheric properties</t>
  </si>
  <si>
    <t>Physical ocean properties</t>
  </si>
  <si>
    <t>Chemical ocean properties</t>
  </si>
  <si>
    <t>Droughts</t>
  </si>
  <si>
    <t>Floods</t>
  </si>
  <si>
    <t>Fires</t>
  </si>
  <si>
    <t>Cyclones</t>
  </si>
  <si>
    <t>Heatwaves and cold snaps</t>
  </si>
  <si>
    <t>Extreme events</t>
  </si>
  <si>
    <t>Seasonal shifts</t>
  </si>
  <si>
    <t>Ocean circulation</t>
  </si>
  <si>
    <t>Upwelling</t>
  </si>
  <si>
    <t>Stratification</t>
  </si>
  <si>
    <t>Sea ice extent</t>
  </si>
  <si>
    <t>Timing &amp; duration of events</t>
  </si>
  <si>
    <t>Type of Change</t>
  </si>
  <si>
    <t>Yes/No</t>
  </si>
  <si>
    <t>Type of change</t>
  </si>
  <si>
    <t>Comment</t>
  </si>
  <si>
    <t>Changes in catches?</t>
  </si>
  <si>
    <t>Indirect ecological changes</t>
  </si>
  <si>
    <t>Change in predator abundance?</t>
  </si>
  <si>
    <t>Change in prey availability?</t>
  </si>
  <si>
    <t>Change in abundance of competitors?</t>
  </si>
  <si>
    <t>Change in habitat (quality or amount)?</t>
  </si>
  <si>
    <t>Changed incidence of harmful algal blooms?</t>
  </si>
  <si>
    <t>Fish kills occurring?</t>
  </si>
  <si>
    <t>Increased disease incidence?</t>
  </si>
  <si>
    <t>Increased pathogen load or virulence?</t>
  </si>
  <si>
    <t>Presence of range extending species?</t>
  </si>
  <si>
    <t>Presence of invading species?</t>
  </si>
  <si>
    <t>Changes in coastline effecting access to habitats or nursery grounds?</t>
  </si>
  <si>
    <t>Foodweb</t>
  </si>
  <si>
    <t>Habitat</t>
  </si>
  <si>
    <t>Harmful Algal Blooms, Disease, Mortality</t>
  </si>
  <si>
    <t>New species entering the ecosystem</t>
  </si>
  <si>
    <t>Access to fishery</t>
  </si>
  <si>
    <t>Safety at Sea</t>
  </si>
  <si>
    <t>Access to infrastructure</t>
  </si>
  <si>
    <t>Access to market</t>
  </si>
  <si>
    <t>Access</t>
  </si>
  <si>
    <t>Safety</t>
  </si>
  <si>
    <t>Direct changes to Fishery / Access</t>
  </si>
  <si>
    <t>Climate Adaption Vulnerability and Risk Assessment Tool</t>
  </si>
  <si>
    <r>
      <t xml:space="preserve">This tool is to assist in stepping through the vulnerability and risk assessment process provided in the </t>
    </r>
    <r>
      <rPr>
        <i/>
        <sz val="16"/>
        <color theme="1"/>
        <rFont val="Calibri"/>
        <family val="2"/>
        <scheme val="minor"/>
      </rPr>
      <t>Adaptation of Commonwealth fisheries management to climate change: Handbook</t>
    </r>
    <r>
      <rPr>
        <sz val="16"/>
        <color theme="1"/>
        <rFont val="Calibri"/>
        <family val="2"/>
        <scheme val="minor"/>
      </rPr>
      <t>.</t>
    </r>
  </si>
  <si>
    <t>Using the Tool</t>
  </si>
  <si>
    <r>
      <rPr>
        <b/>
        <sz val="16"/>
        <color theme="1"/>
        <rFont val="Calibri"/>
        <family val="2"/>
        <scheme val="minor"/>
      </rPr>
      <t>2.</t>
    </r>
    <r>
      <rPr>
        <sz val="16"/>
        <color theme="1"/>
        <rFont val="Calibri"/>
        <family val="2"/>
        <scheme val="minor"/>
      </rPr>
      <t xml:space="preserve"> Types of Change - once you begin an assessment use the </t>
    </r>
    <r>
      <rPr>
        <i/>
        <sz val="16"/>
        <color theme="1"/>
        <rFont val="Calibri"/>
        <family val="2"/>
        <scheme val="minor"/>
      </rPr>
      <t>Type of Change</t>
    </r>
    <r>
      <rPr>
        <sz val="16"/>
        <color theme="1"/>
        <rFont val="Calibri"/>
        <family val="2"/>
        <scheme val="minor"/>
      </rPr>
      <t xml:space="preserve"> sheet to list off what kinds of change have been observed in the system.</t>
    </r>
  </si>
  <si>
    <t>Catch</t>
  </si>
  <si>
    <t>Effort</t>
  </si>
  <si>
    <t>Stock</t>
  </si>
  <si>
    <t>Fish are less abundant or in new locations</t>
  </si>
  <si>
    <t>Catch rates or levels have changed (e.g. expected catches cannot be achieved)</t>
  </si>
  <si>
    <t>Market</t>
  </si>
  <si>
    <r>
      <t xml:space="preserve">Changed market or species being marketed? </t>
    </r>
    <r>
      <rPr>
        <i/>
        <sz val="12"/>
        <color theme="1"/>
        <rFont val="Calibri"/>
        <family val="2"/>
        <scheme val="minor"/>
      </rPr>
      <t>[This may not be an indicator of climate change but may be good supporting information to know about]</t>
    </r>
  </si>
  <si>
    <t>Triggering - observed ecological and fisheries changes</t>
  </si>
  <si>
    <t>Changes in primary drivers - these influence the ecosystem, stocks and fisheries</t>
  </si>
  <si>
    <t>Risk Assessment Steps</t>
  </si>
  <si>
    <t>STEP 1: Assess Ecological Risk (Vulnerability)</t>
  </si>
  <si>
    <t>Abundance</t>
  </si>
  <si>
    <t>Distribution</t>
  </si>
  <si>
    <t>Species type</t>
  </si>
  <si>
    <t>Phenology</t>
  </si>
  <si>
    <t>Physiology</t>
  </si>
  <si>
    <t xml:space="preserve">Change in total (or local) population size, which alters the location specific availability of a particular marine species </t>
  </si>
  <si>
    <t>Changes in the geographic location (range) of where the fish (marine species) mainly reside. This can alter access (especially if the species shifts to a new jurisdiction) or costs (if further from ports/ infrastructure). It can also undermine spatial management (e.g. as the species is no longer covered by a closure meant to protect a spawning aggregation)</t>
  </si>
  <si>
    <t xml:space="preserve">Changes in the timing of biological events. This can change accessibility (e.g. the fish may no longer be in the system at the same time of the year), abundance (as recruitment may fail if mismatches occur), or it may undermine seasonal management measures (e.g. if spawning or migration is earlier/later, a seasonal fishery may miss the resource) </t>
  </si>
  <si>
    <t>Changes in the condition of the species (quality of the product)</t>
  </si>
  <si>
    <t>Species Type</t>
  </si>
  <si>
    <t>Target</t>
  </si>
  <si>
    <t>Byproduct</t>
  </si>
  <si>
    <t>Discard</t>
  </si>
  <si>
    <t>TEP</t>
  </si>
  <si>
    <t>Species (name)</t>
  </si>
  <si>
    <t>Fecundity</t>
  </si>
  <si>
    <t>Risk Score</t>
  </si>
  <si>
    <t>Low</t>
  </si>
  <si>
    <t>Medium</t>
  </si>
  <si>
    <t>High</t>
  </si>
  <si>
    <t>NA</t>
  </si>
  <si>
    <t>What was the score?</t>
  </si>
  <si>
    <t>Average age at maturity</t>
  </si>
  <si>
    <t>Recruitment period</t>
  </si>
  <si>
    <t>Generalist vs specialist</t>
  </si>
  <si>
    <t>Sensitivity to ocean acidification</t>
  </si>
  <si>
    <t>Capacity for larval dispersal or larval duration</t>
  </si>
  <si>
    <t>Capacity for juvenile/adult movement</t>
  </si>
  <si>
    <t>Physiological tolerance</t>
  </si>
  <si>
    <t>Spatial availability of unoccupied habitat</t>
  </si>
  <si>
    <t>Environmental variable as a phenological cue for spawning or breeding</t>
  </si>
  <si>
    <t>Environmental variable as a phenological cue for settlement or metamorphosis</t>
  </si>
  <si>
    <t>Temporal mismatches of life-cycle events (e.g. larval release and presence of a plankton bloom as a food source)</t>
  </si>
  <si>
    <t>Migration (seasonal and spawning)</t>
  </si>
  <si>
    <t>Fat and muscle content (capacity for energy storage)</t>
  </si>
  <si>
    <t>Body size</t>
  </si>
  <si>
    <t>Metabolic capacity</t>
  </si>
  <si>
    <t>Disease or parasite load</t>
  </si>
  <si>
    <t>Physiological tolerance and response curve</t>
  </si>
  <si>
    <t>Oxygen sensitivity</t>
  </si>
  <si>
    <t>Ecological Risk Properties</t>
  </si>
  <si>
    <t>Attribute</t>
  </si>
  <si>
    <t>&gt; 20,000 eggs per year</t>
  </si>
  <si>
    <t>Consistent recruitment events every 1-2 years</t>
  </si>
  <si>
    <t>Reliance on neither habitat or prey</t>
  </si>
  <si>
    <t>Not shelled and no reliance on shelled species</t>
  </si>
  <si>
    <t>&gt; 2 months</t>
  </si>
  <si>
    <t>&gt; 1,000km</t>
  </si>
  <si>
    <t>&gt;20° latitude</t>
  </si>
  <si>
    <t>Substantial unoccupied habitat; &gt;6° latitude or longitude</t>
  </si>
  <si>
    <t>No apparent correlation of spawning to environmental variable</t>
  </si>
  <si>
    <t>No apparent correlation to environmental variable</t>
  </si>
  <si>
    <t>100-20,000 eggs per year</t>
  </si>
  <si>
    <t>&lt; 100 eggs per year</t>
  </si>
  <si>
    <t>Occasional and variable recruitment period</t>
  </si>
  <si>
    <t>Highly episodic recruitment event</t>
  </si>
  <si>
    <t>2 – 10 years</t>
  </si>
  <si>
    <t>&gt; 10 years</t>
  </si>
  <si>
    <t>Reliance on either habitat or prey</t>
  </si>
  <si>
    <t>Reliance on both habitat and prey</t>
  </si>
  <si>
    <t>Not shelled, but reliant on shelled species (as prey or habitat)</t>
  </si>
  <si>
    <t>Shelled species</t>
  </si>
  <si>
    <t>2 – 8 weeks</t>
  </si>
  <si>
    <t>&lt; 2 weeks or no larval stage</t>
  </si>
  <si>
    <t>10 – 1000 km</t>
  </si>
  <si>
    <t>&lt; 10 km</t>
  </si>
  <si>
    <t>10 – 20° latitude</t>
  </si>
  <si>
    <t>&lt; 10° latitude</t>
  </si>
  <si>
    <t>Limited unoccupied habitat; 2 – 6° latitude or longitude</t>
  </si>
  <si>
    <t>No unoccupied habitat; 0 – 2° latitude or longitude</t>
  </si>
  <si>
    <t>Weak correlation of spawning to environmental variable</t>
  </si>
  <si>
    <t>Strong correlation of spawning to environmental variable</t>
  </si>
  <si>
    <t>Weak correlation to environmental variable</t>
  </si>
  <si>
    <t>Strong correlation to environmental variable</t>
  </si>
  <si>
    <t>Continuous duration; &gt;4 months</t>
  </si>
  <si>
    <t>Wide duration; 2 – 4 months</t>
  </si>
  <si>
    <t>Brief duration; &lt; 2 months</t>
  </si>
  <si>
    <t>No migration</t>
  </si>
  <si>
    <t>Migration is common for some of the population</t>
  </si>
  <si>
    <t>Migration is common for the whole population</t>
  </si>
  <si>
    <t>High fat &amp; muscle content (capital breeder)</t>
  </si>
  <si>
    <t>Intermediate</t>
  </si>
  <si>
    <t xml:space="preserve">Low energy storage (income breeder) </t>
  </si>
  <si>
    <t>Large (&gt; 100 com)</t>
  </si>
  <si>
    <t>Medium (between 20 and 100cm)</t>
  </si>
  <si>
    <t>Small (&lt;20 cm)</t>
  </si>
  <si>
    <t>High metabolic capacity</t>
  </si>
  <si>
    <t>Medium metabolic capacity</t>
  </si>
  <si>
    <t>Low metabolic capacity</t>
  </si>
  <si>
    <t>Low disease and parasitic load</t>
  </si>
  <si>
    <t>Medium disease and parasitic load</t>
  </si>
  <si>
    <t>High disease and parasitic load</t>
  </si>
  <si>
    <t>High tolerance</t>
  </si>
  <si>
    <t>Medium tolerance</t>
  </si>
  <si>
    <t>Low tolerance</t>
  </si>
  <si>
    <t>Low sensitivity (&lt;2 ml/l O2)</t>
  </si>
  <si>
    <t>Intermediate (between 2 and 5 ml/l O2)</t>
  </si>
  <si>
    <t>High sensitivity (&gt;5 ml/l O2)</t>
  </si>
  <si>
    <t>&lt;= 2 years</t>
  </si>
  <si>
    <t>Ecological Risk Score</t>
  </si>
  <si>
    <t>Base Ecological Vulnerability</t>
  </si>
  <si>
    <t>Additional Considerations</t>
  </si>
  <si>
    <t>Habitat availability</t>
  </si>
  <si>
    <t>Habitat quality</t>
  </si>
  <si>
    <t>Harmful Algal Blooms</t>
  </si>
  <si>
    <t>Diseases (presence and virulence)</t>
  </si>
  <si>
    <t>New species composition</t>
  </si>
  <si>
    <t>Change in predators</t>
  </si>
  <si>
    <t>Change in prey</t>
  </si>
  <si>
    <t>Change in competitors</t>
  </si>
  <si>
    <t>Coastline condition</t>
  </si>
  <si>
    <t>Large increase</t>
  </si>
  <si>
    <t>Small increase</t>
  </si>
  <si>
    <t>Large decrease</t>
  </si>
  <si>
    <t>Small decrease</t>
  </si>
  <si>
    <t>No change (or decrease)</t>
  </si>
  <si>
    <t>No change (or increase)</t>
  </si>
  <si>
    <t>New species consumes, competes and displaces species of interest</t>
  </si>
  <si>
    <t>New species puts small-moderate pressure on the species of interest</t>
  </si>
  <si>
    <t>No new species or no interact with species of interest</t>
  </si>
  <si>
    <t>Major erosion of coastline, significant drop in habitat access</t>
  </si>
  <si>
    <t>Some changes of coastline, small contraction in habitat access</t>
  </si>
  <si>
    <t>No reshaping of coastline or no effect on the species of interest</t>
  </si>
  <si>
    <t>Model Projections</t>
  </si>
  <si>
    <t>Expert Opinion Based Projection</t>
  </si>
  <si>
    <t>Existing Vulnerability Rating</t>
  </si>
  <si>
    <t>Direction of change</t>
  </si>
  <si>
    <t>Intensity of Change</t>
  </si>
  <si>
    <t>Speed of change</t>
  </si>
  <si>
    <t>Intensity of change</t>
  </si>
  <si>
    <t>Intensity and extent of change</t>
  </si>
  <si>
    <t>Is there an existing abundance vulnerability/risk score for this species?</t>
  </si>
  <si>
    <t>Is there an existing distribution vulnerability/risk score for this species?</t>
  </si>
  <si>
    <t>Is there an existing phenology vulnerability/risk score for this species?</t>
  </si>
  <si>
    <t>Is there an existing physiology vulnerability/risk score for this species?</t>
  </si>
  <si>
    <t>Do projections of future distribution exist for this species?</t>
  </si>
  <si>
    <t>Do projections of future abundance exist for this species?</t>
  </si>
  <si>
    <t>Do projections of future phenology patterns exist for this species?</t>
  </si>
  <si>
    <t>Do projections of future physiological challenges exist for this species?</t>
  </si>
  <si>
    <t>If any of these scores are unknown, to be precautionary (choose the worst option)</t>
  </si>
  <si>
    <t>Overall Abundance Vulnerability</t>
  </si>
  <si>
    <t>Overall Distribution Vulnerability</t>
  </si>
  <si>
    <t>Overall Phenology Vulnerability</t>
  </si>
  <si>
    <t>Overall Physiology Vulnerability</t>
  </si>
  <si>
    <t>Direction of Change</t>
  </si>
  <si>
    <t>Positive</t>
  </si>
  <si>
    <t>Negative</t>
  </si>
  <si>
    <t>Absent</t>
  </si>
  <si>
    <t>Very large</t>
  </si>
  <si>
    <t>Large</t>
  </si>
  <si>
    <t>Small</t>
  </si>
  <si>
    <t>Speed of Change</t>
  </si>
  <si>
    <t>Next 2 years</t>
  </si>
  <si>
    <t>Next 2-5 years</t>
  </si>
  <si>
    <t>Next 5-10 years</t>
  </si>
  <si>
    <t>&gt;10 years</t>
  </si>
  <si>
    <t>Score</t>
  </si>
  <si>
    <t>Ecological Risk</t>
  </si>
  <si>
    <t>Final Risk Factor Scores</t>
  </si>
  <si>
    <t>Column</t>
  </si>
  <si>
    <t>Row</t>
  </si>
  <si>
    <t>For Ecological Risk Table</t>
  </si>
  <si>
    <t>Ecological Risk Table</t>
  </si>
  <si>
    <t>Negative Direction of CHange</t>
  </si>
  <si>
    <t>Postive</t>
  </si>
  <si>
    <t>None</t>
  </si>
  <si>
    <t>STEP 2: Assess Fishery Risk</t>
  </si>
  <si>
    <t>Available Management Responses</t>
  </si>
  <si>
    <t>Change the amount of fishing effort</t>
  </si>
  <si>
    <t>Move to another fishing location</t>
  </si>
  <si>
    <t>Switch to a different target species</t>
  </si>
  <si>
    <t>Stop fishing for the target species altogether</t>
  </si>
  <si>
    <t>Invest in new technology or assets</t>
  </si>
  <si>
    <t>Change the amount of quota trade</t>
  </si>
  <si>
    <t>Change the sale price of fish</t>
  </si>
  <si>
    <t>Change supply chain management</t>
  </si>
  <si>
    <t>Improve fish handling methods</t>
  </si>
  <si>
    <t>Diversify markets</t>
  </si>
  <si>
    <t xml:space="preserve">Value add to the product </t>
  </si>
  <si>
    <t>Seek information about adaptation options</t>
  </si>
  <si>
    <t>Communication with concerned stakeholder</t>
  </si>
  <si>
    <t>Total Available Responses</t>
  </si>
  <si>
    <t>Total Possible Responses</t>
  </si>
  <si>
    <t>Likelihood of Implementation</t>
  </si>
  <si>
    <t>Answers from surveys or expert information</t>
  </si>
  <si>
    <t>Potential Response Score</t>
  </si>
  <si>
    <t>Implementation Likelihood</t>
  </si>
  <si>
    <t>Easy</t>
  </si>
  <si>
    <t>Moderate</t>
  </si>
  <si>
    <t>Hard</t>
  </si>
  <si>
    <t>Very hard</t>
  </si>
  <si>
    <r>
      <t xml:space="preserve">Other? </t>
    </r>
    <r>
      <rPr>
        <i/>
        <sz val="12"/>
        <color theme="1"/>
        <rFont val="Calibri"/>
        <family val="2"/>
        <scheme val="minor"/>
      </rPr>
      <t>(Entry name below)</t>
    </r>
  </si>
  <si>
    <t>Implementation Score</t>
  </si>
  <si>
    <t>Expert Based Risk Score</t>
  </si>
  <si>
    <t>Model Based Risk Score</t>
  </si>
  <si>
    <t>Please note that to keep terminology simple we refer to each step as a risk assessment, experts on risk assessment will note that these steps actually include an ecological vulnerability assessment, fisheries risk assessment and management hazard analysis. Please see the main handbook for a discussion of these technical distinctions. Regardless of the terminology these steps will help highlight where a fishery may face issues as a result of changing conditions and general classes of potential adaptation options.</t>
  </si>
  <si>
    <t>ECOLOGICAL RISK ASSESSMENT LOOKUP TABLES</t>
  </si>
  <si>
    <t>FISHERIES RISK ASSESSMENT LOOKUP TABLES</t>
  </si>
  <si>
    <t>Economic Impact if Change not Mitigated</t>
  </si>
  <si>
    <t>Likelihood of an economic impact</t>
  </si>
  <si>
    <t>Consequence (magnitude) of an economic impact</t>
  </si>
  <si>
    <t>Economic Impact Score</t>
  </si>
  <si>
    <t>Min</t>
  </si>
  <si>
    <t>Max</t>
  </si>
  <si>
    <t>Economic Impact Magnitude</t>
  </si>
  <si>
    <t>Likelihood</t>
  </si>
  <si>
    <t>Social Impact if Change not Mitigated</t>
  </si>
  <si>
    <t>Likelihood of a social impact</t>
  </si>
  <si>
    <t>Consequence (magnitude) of a social impact</t>
  </si>
  <si>
    <t>Social Impact Score</t>
  </si>
  <si>
    <t>Response Risk Score</t>
  </si>
  <si>
    <t>Fishery Risk Score</t>
  </si>
  <si>
    <t>Options available</t>
  </si>
  <si>
    <t>Economic or Social Impact (whichever is LARGER)</t>
  </si>
  <si>
    <t>Implementation</t>
  </si>
  <si>
    <t>Very Large</t>
  </si>
  <si>
    <t>Few</t>
  </si>
  <si>
    <t>Hard / Very Hard</t>
  </si>
  <si>
    <t>Some</t>
  </si>
  <si>
    <t>Many or Very Many</t>
  </si>
  <si>
    <t>Response Risk Table</t>
  </si>
  <si>
    <t>Response Risk</t>
  </si>
  <si>
    <t>Fishery Risk Table</t>
  </si>
  <si>
    <t>Many</t>
  </si>
  <si>
    <t>Very many</t>
  </si>
  <si>
    <t>Options Available</t>
  </si>
  <si>
    <t>STEP 3: Management Risk</t>
  </si>
  <si>
    <t>Available Fishery Responses</t>
  </si>
  <si>
    <t>Adjust TAC for quota species</t>
  </si>
  <si>
    <t>Implement TAC for new species</t>
  </si>
  <si>
    <t>Adjust trigger limits for by-products</t>
  </si>
  <si>
    <t>Introduce automatic triggers for key environmental parameters (as a proxy for stock changes)</t>
  </si>
  <si>
    <t>Introduce/adjust automatic triggers for non-target TEPS (e.g. dolphins, seabird TAP)</t>
  </si>
  <si>
    <t>Introduce/adjust automatic triggers for general bycatch</t>
  </si>
  <si>
    <t>Change / adjust performance indicators for harvest strategies</t>
  </si>
  <si>
    <t xml:space="preserve">Change in reference points </t>
  </si>
  <si>
    <t>Re-assessment of model parameterisation (e.g. recruitment, natural mortality estimates)</t>
  </si>
  <si>
    <t>Change to harvest strategy policy settings</t>
  </si>
  <si>
    <t>Sectoral (re)allocation</t>
  </si>
  <si>
    <t>Quota transaction monitoring</t>
  </si>
  <si>
    <t>Implement/adjust bycatch policy</t>
  </si>
  <si>
    <t>Review TEPS rules</t>
  </si>
  <si>
    <t>Negotiate jurisdiction of shared stock</t>
  </si>
  <si>
    <t>Review compliance risk assessment settings</t>
  </si>
  <si>
    <t>Change compliance capability</t>
  </si>
  <si>
    <t>Real-time data collection and reporting</t>
  </si>
  <si>
    <t>Data collection protocols</t>
  </si>
  <si>
    <t>Adjust level/coverage of monitoring and data collection for management (observers/EM - scientific or other)</t>
  </si>
  <si>
    <t>Crew-based observation</t>
  </si>
  <si>
    <t>Adjustment of levies</t>
  </si>
  <si>
    <t>Implementing / scrapping subsidies</t>
  </si>
  <si>
    <t xml:space="preserve">Adjust ITE </t>
  </si>
  <si>
    <t xml:space="preserve">Implement ITE </t>
  </si>
  <si>
    <t>Buy out licences</t>
  </si>
  <si>
    <t>Review/changes to fishing access rights</t>
  </si>
  <si>
    <t>Limit (encourage) new entrants</t>
  </si>
  <si>
    <t>Revoke (issue new) licences</t>
  </si>
  <si>
    <t>Adjust Gear restrictions / limitations</t>
  </si>
  <si>
    <t xml:space="preserve">Adjust Vessel restrictions / limitations </t>
  </si>
  <si>
    <t>Communication tools to support increased awareness or behaviour change</t>
  </si>
  <si>
    <t>Educational instruments</t>
  </si>
  <si>
    <t>Develop and implement habitat and community policy</t>
  </si>
  <si>
    <t xml:space="preserve">Change industry co-management </t>
  </si>
  <si>
    <t>Develop, implement, review and adjust resource sharing framework</t>
  </si>
  <si>
    <t xml:space="preserve">Change consultative framework </t>
  </si>
  <si>
    <t>Change the make-up of consultative groups</t>
  </si>
  <si>
    <t>Change fishery area (management plan)</t>
  </si>
  <si>
    <t>Close areas to fishing</t>
  </si>
  <si>
    <t>Open areas to fishing</t>
  </si>
  <si>
    <t>Re-zone fishing areas</t>
  </si>
  <si>
    <t xml:space="preserve">Adjust (shift) timing of fishing period </t>
  </si>
  <si>
    <t xml:space="preserve">Adjust length of fishing season </t>
  </si>
  <si>
    <t>MANAGEMENT RISK ASSESSMENT LOOKUP TABLES</t>
  </si>
  <si>
    <t/>
  </si>
  <si>
    <t>Available Options Score</t>
  </si>
  <si>
    <t>Time to Implement</t>
  </si>
  <si>
    <t>Based on expert (e.g. agency) advice. Default values shown for reference.</t>
  </si>
  <si>
    <t>Management Option</t>
  </si>
  <si>
    <t>Class of Option</t>
  </si>
  <si>
    <t>Catch policy</t>
  </si>
  <si>
    <t>Data</t>
  </si>
  <si>
    <t>Economic</t>
  </si>
  <si>
    <t>Gear</t>
  </si>
  <si>
    <t>Structure</t>
  </si>
  <si>
    <t>Spatial</t>
  </si>
  <si>
    <t>Temporal</t>
  </si>
  <si>
    <t>Change Process</t>
  </si>
  <si>
    <t>Ongoing Cost</t>
  </si>
  <si>
    <t>Default values from consultation with AFMA</t>
  </si>
  <si>
    <t>Implememtation Cost</t>
  </si>
  <si>
    <t>Operational</t>
  </si>
  <si>
    <t>Short term</t>
  </si>
  <si>
    <t>Consultative co-mgmt</t>
  </si>
  <si>
    <t>Very high</t>
  </si>
  <si>
    <t>Medium term</t>
  </si>
  <si>
    <t>Regulator</t>
  </si>
  <si>
    <t>Immediate</t>
  </si>
  <si>
    <t>Long term</t>
  </si>
  <si>
    <t>Inter-jurisdiction</t>
  </si>
  <si>
    <t>Implementation Time Score</t>
  </si>
  <si>
    <t>Change Process Score</t>
  </si>
  <si>
    <t>Implementation Cost</t>
  </si>
  <si>
    <t>Implementation Cost Score</t>
  </si>
  <si>
    <t>Ongoing Cost Score</t>
  </si>
  <si>
    <t>Cost</t>
  </si>
  <si>
    <t>Management Risk Score</t>
  </si>
  <si>
    <t>Pathway Risk Score</t>
  </si>
  <si>
    <t>Base Management Risk Score</t>
  </si>
  <si>
    <t>Tools Available</t>
  </si>
  <si>
    <t>Process &amp; Pathway</t>
  </si>
  <si>
    <t>Time to Implementation</t>
  </si>
  <si>
    <t>Long</t>
  </si>
  <si>
    <t>Short</t>
  </si>
  <si>
    <t>Few options</t>
  </si>
  <si>
    <t>Inter-jurisdictional</t>
  </si>
  <si>
    <t>Consultative group</t>
  </si>
  <si>
    <t>Some options</t>
  </si>
  <si>
    <t>Many options</t>
  </si>
  <si>
    <t>Pathway Risk Table</t>
  </si>
  <si>
    <t>Base Management Risk</t>
  </si>
  <si>
    <t>Cost (Implementation &amp; Ongoing, whichever is LARGER)</t>
  </si>
  <si>
    <t>Pathway Risk</t>
  </si>
  <si>
    <t>Very High</t>
  </si>
  <si>
    <t>Final Management Risk</t>
  </si>
  <si>
    <t>Risk Score Summary</t>
  </si>
  <si>
    <t>Existing Management Check</t>
  </si>
  <si>
    <r>
      <t>Catch or effort management in place (</t>
    </r>
    <r>
      <rPr>
        <i/>
        <sz val="12"/>
        <color theme="1"/>
        <rFont val="Calibri"/>
        <family val="2"/>
        <scheme val="minor"/>
      </rPr>
      <t>assumes managing for biomass or abundance levels</t>
    </r>
    <r>
      <rPr>
        <sz val="12"/>
        <color theme="1"/>
        <rFont val="Calibri"/>
        <family val="2"/>
        <scheme val="minor"/>
      </rPr>
      <t>)?</t>
    </r>
  </si>
  <si>
    <t>Spatial management in place or fleet restricted (behaviourally or jurisdictionally) to specific grounds?</t>
  </si>
  <si>
    <t>Seasonal management in place or fishery only occurs seasonally?</t>
  </si>
  <si>
    <t>Market dependent on high quality product?</t>
  </si>
  <si>
    <t>(Filled from information supplied above)</t>
  </si>
  <si>
    <t>Unknown</t>
  </si>
  <si>
    <t>Other Notes on the Risks</t>
  </si>
  <si>
    <t>Notes on Implications for AFMA objectives</t>
  </si>
  <si>
    <t>Additional Rules Required? (Objective 1)</t>
  </si>
  <si>
    <t>Sustainable Use of Target Still Possible? (Objective 2a, 6, 7, 8, EPBC)</t>
  </si>
  <si>
    <t>Bycatch/Ecosystem Impact Minimised? (Objective 2b, 6, 8, EPBC)</t>
  </si>
  <si>
    <t>Discard rates Stable/Decreased?  (Objective 2c, 6, EPBC)</t>
  </si>
  <si>
    <t>Fishery Still Economically viable? (Objective 3, 7)</t>
  </si>
  <si>
    <t>AFMA still trusted? (Objective 4)</t>
  </si>
  <si>
    <t>AFMA still accountable vs fee burden? (Objective 5)</t>
  </si>
  <si>
    <t>Requires additional activities on High Seas? (implications for objective 9)</t>
  </si>
  <si>
    <t>Shared stock changing? (Implication for Treaties)</t>
  </si>
  <si>
    <t>Users differentially effected?  I.E. Do all users still have same/better (but still sustainable) access to desired components? (Objective 2d, 6, 7, 10, TO related acts)</t>
  </si>
  <si>
    <t>Objective</t>
  </si>
  <si>
    <t>Expert Opinion</t>
  </si>
  <si>
    <t>Note</t>
  </si>
  <si>
    <t>If more rules required regulatory burden objective at risk</t>
  </si>
  <si>
    <t>If no longer sustainable then multiple objectives at risk</t>
  </si>
  <si>
    <t>If trust breaks down due to inability to deliver on otherr objectives (or due to variabilty) then trust related objectives at risk</t>
  </si>
  <si>
    <t>If costs of management increase (via regulatory burden) and ecoinomic viability or trust decrease then this objective at risk</t>
  </si>
  <si>
    <t>If fishery facing major financial hardship (to the level structural adjustment may be required) due to shifts in stock availabilty or market or supply factors, all of which puts economic objecttives, including cost recovery, at risk</t>
  </si>
  <si>
    <t>If some sectors lose out due to new rules, or in ability of new rules to counteract a differential impact then equity objectives at risk</t>
  </si>
  <si>
    <t>These objectives refer to AFMAs's stated objectives (these may be different for other fisheries). Please answer these questions based on information provided in the risk assessment</t>
  </si>
  <si>
    <t>If increasing multiple objectives at risk</t>
  </si>
  <si>
    <t>If fishery moves on to high seas then this objective at risk</t>
  </si>
  <si>
    <t>If the fish stock is shared and directly impacted by climate, or fishery response sees shift to shared stock or shift in management to shared stock then this objective is at risk</t>
  </si>
  <si>
    <t>OBJECTIVES QUESTIONS</t>
  </si>
  <si>
    <t>Additional Rules Required?</t>
  </si>
  <si>
    <t>Risk Rating</t>
  </si>
  <si>
    <t>Yes - 1 additional rule required</t>
  </si>
  <si>
    <t>Yes - 2 additional rules required</t>
  </si>
  <si>
    <t>Yes - &gt;2 additional rules required</t>
  </si>
  <si>
    <t>Sustainable Use of Target Still Possible?</t>
  </si>
  <si>
    <t>No - low increase in pressure</t>
  </si>
  <si>
    <t>No - moderate increase in pressure</t>
  </si>
  <si>
    <t>No - high increase in pressure</t>
  </si>
  <si>
    <t>Bycatch/Ecosystem Impact Minimised?</t>
  </si>
  <si>
    <t>NA (Bycatch no assessed here)</t>
  </si>
  <si>
    <t>Discards Minimised?</t>
  </si>
  <si>
    <t>No - small icrease</t>
  </si>
  <si>
    <t>No - moderate icrease</t>
  </si>
  <si>
    <t>No - high icrease</t>
  </si>
  <si>
    <t>Users differentially effected?</t>
  </si>
  <si>
    <t>Yes - one of recreational/commercial negatively impacted</t>
  </si>
  <si>
    <t>Yes - both recreational/commercial negatively impacted</t>
  </si>
  <si>
    <t>Yes - traditional owners negatively impacted</t>
  </si>
  <si>
    <t>Fishery Still Economic?</t>
  </si>
  <si>
    <t>No - Minor Financial Stress</t>
  </si>
  <si>
    <t>No - Moderate Financial Stress</t>
  </si>
  <si>
    <t>No - Major Financial Stress</t>
  </si>
  <si>
    <t>AFMA still trusted?</t>
  </si>
  <si>
    <t>No - small failure</t>
  </si>
  <si>
    <t>No - moderate failure</t>
  </si>
  <si>
    <t>No - high failure</t>
  </si>
  <si>
    <t>AFMA still accountable vs fee burden?</t>
  </si>
  <si>
    <t>Requires additional activities on High Seas?</t>
  </si>
  <si>
    <t>Yes - small icrease</t>
  </si>
  <si>
    <t>Yes - moderate icrease</t>
  </si>
  <si>
    <t>Yes - high icrease</t>
  </si>
  <si>
    <t>Shared stock changing?</t>
  </si>
  <si>
    <t>Yes - small change</t>
  </si>
  <si>
    <t>Yes - moderate change</t>
  </si>
  <si>
    <t>Yes - large change</t>
  </si>
  <si>
    <t>Purple spotted prawn</t>
  </si>
  <si>
    <t>Change the amount of quota or effort traded</t>
  </si>
  <si>
    <t>Available?</t>
  </si>
  <si>
    <r>
      <t xml:space="preserve">See the sheet </t>
    </r>
    <r>
      <rPr>
        <i/>
        <sz val="16"/>
        <color theme="1"/>
        <rFont val="Calibri"/>
        <family val="2"/>
        <scheme val="minor"/>
      </rPr>
      <t>Risk Assessment-Worked Example</t>
    </r>
    <r>
      <rPr>
        <sz val="16"/>
        <color theme="1"/>
        <rFont val="Calibri"/>
        <family val="2"/>
        <scheme val="minor"/>
      </rPr>
      <t xml:space="preserve"> for an example of how to fill out the steps.</t>
    </r>
  </si>
  <si>
    <r>
      <t xml:space="preserve">A summary of the results is given at the bottom of the questions so once the assessment </t>
    </r>
    <r>
      <rPr>
        <sz val="16"/>
        <color theme="1"/>
        <rFont val="Calibri (Body)_x0000_"/>
      </rPr>
      <t>i</t>
    </r>
    <r>
      <rPr>
        <sz val="16"/>
        <color theme="1"/>
        <rFont val="Calibri"/>
        <family val="2"/>
        <scheme val="minor"/>
      </rPr>
      <t>s complete all of the risks and the number of response options avaialble is listed in one spot.</t>
    </r>
  </si>
  <si>
    <r>
      <rPr>
        <b/>
        <sz val="16"/>
        <color theme="1"/>
        <rFont val="Calibri"/>
        <family val="2"/>
        <scheme val="minor"/>
      </rPr>
      <t>4.</t>
    </r>
    <r>
      <rPr>
        <sz val="16"/>
        <color theme="1"/>
        <rFont val="Calibri"/>
        <family val="2"/>
        <scheme val="minor"/>
      </rPr>
      <t xml:space="preserve"> </t>
    </r>
    <r>
      <rPr>
        <i/>
        <sz val="16"/>
        <color theme="1"/>
        <rFont val="Calibri"/>
        <family val="2"/>
        <scheme val="minor"/>
      </rPr>
      <t>Supporting Tables</t>
    </r>
    <r>
      <rPr>
        <sz val="16"/>
        <color theme="1"/>
        <rFont val="Calibri"/>
        <family val="2"/>
        <scheme val="minor"/>
      </rPr>
      <t xml:space="preserve"> contains all the information to feed the questions in </t>
    </r>
    <r>
      <rPr>
        <i/>
        <sz val="16"/>
        <color theme="1"/>
        <rFont val="Calibri"/>
        <family val="2"/>
        <scheme val="minor"/>
      </rPr>
      <t>Risk Assessment Steps</t>
    </r>
    <r>
      <rPr>
        <sz val="16"/>
        <color theme="1"/>
        <rFont val="Calibri"/>
        <family val="2"/>
        <scheme val="minor"/>
      </rPr>
      <t>. This sheet has been protected to avoid accidential deletions. If you need to make changes to those tables to update them for you</t>
    </r>
    <r>
      <rPr>
        <sz val="16"/>
        <rFont val="Calibri"/>
        <family val="2"/>
        <scheme val="minor"/>
      </rPr>
      <t>r</t>
    </r>
    <r>
      <rPr>
        <sz val="16"/>
        <color theme="1"/>
        <rFont val="Calibri"/>
        <family val="2"/>
        <scheme val="minor"/>
      </rPr>
      <t xml:space="preserve"> fishery the password is </t>
    </r>
    <r>
      <rPr>
        <i/>
        <sz val="16"/>
        <color theme="1"/>
        <rFont val="Calibri"/>
        <family val="2"/>
        <scheme val="minor"/>
      </rPr>
      <t>HandbookTables</t>
    </r>
    <r>
      <rPr>
        <sz val="16"/>
        <color theme="1"/>
        <rFont val="Calibri"/>
        <family val="2"/>
        <scheme val="minor"/>
      </rPr>
      <t>.</t>
    </r>
  </si>
  <si>
    <r>
      <rPr>
        <b/>
        <sz val="16"/>
        <color theme="1"/>
        <rFont val="Calibri"/>
        <family val="2"/>
        <scheme val="minor"/>
      </rPr>
      <t>3</t>
    </r>
    <r>
      <rPr>
        <sz val="16"/>
        <color theme="1"/>
        <rFont val="Calibri"/>
        <family val="2"/>
        <scheme val="minor"/>
      </rPr>
      <t xml:space="preserve">. </t>
    </r>
    <r>
      <rPr>
        <i/>
        <sz val="16"/>
        <color theme="1"/>
        <rFont val="Calibri"/>
        <family val="2"/>
        <scheme val="minor"/>
      </rPr>
      <t>Risk Assessment Steps</t>
    </r>
    <r>
      <rPr>
        <sz val="16"/>
        <color theme="1"/>
        <rFont val="Calibri"/>
        <family val="2"/>
        <scheme val="minor"/>
      </rPr>
      <t xml:space="preserve"> sheet. This is the main body of the assessment. The sheet provides the questions that step through the three parts of the main Risk Assessment described in the Adaptation of Commonwealth fisheries management to climate change: Handbook.
It begins with the ecological risk and  is then followed by fisheries and management risk. As you answer the questions consistency is checked across the spreadsheet and (hopefully) helpful prompt questions are raised to point to where barriers to adaptation and sustainability may exist. We suggest you duplicate the sheet for each species (or species group) you wish to assess.</t>
    </r>
  </si>
  <si>
    <t>Changes in catch composition?</t>
  </si>
  <si>
    <t>Changes in effort?</t>
  </si>
  <si>
    <t>Other changes?</t>
  </si>
  <si>
    <t>There has been a change in effort levels or the location of fishing grounds</t>
  </si>
  <si>
    <t>Documents looked at to gather information</t>
  </si>
  <si>
    <t xml:space="preserve">AFMA (2020) AFMA Southern and Eastern Scalefish and Shark Fishery: Management Arrangements Booklet 2020. web accesses 24 June 2020 &lt;https://afma.govcms.gov.au/sites/default/files/2020_southern_and_eastern_scalefish_and_shark_fishery_management_arrangements_booklet.pdf&gt; </t>
  </si>
  <si>
    <t>AFMA (2018) Commonwealth Trawl Sector (Otterboard trawl and Danish Siene) Bycathc and Discarding Workplan 2018-2019. web access 24 June 2020 &lt;https://afma.govcms.gov.au/sites/default/files/cts_bycatch_and_discarding_workplan_2018-19_0.pdf?acsf_files_redirect&gt;</t>
  </si>
  <si>
    <t>These are the primary drivers of observed changes in fisheries. Where it is possibly please try to list these as you can explore how they will ripple right across an ecosystem and fishery beyond what might be immediately obvious (impact pathways, the bow-tie method and qualitative models are ways of trying to understand how these drivers influence the ecosystem and fishery; details are available in the Handbook)</t>
  </si>
  <si>
    <t>Richardson AJ, Eriksen R, Moltmann T, Hodgson-Johnston I, Wallis JR (2020) State and Trends of Australia’s Ocean Report, Integrated Marine Observing System, Hobart &lt;https://www.imosoceanreport.org.au/&gt;</t>
  </si>
  <si>
    <t>Bureau of Meteorology (2018) State of the Climate 2018. &lt;http://www.bom.gov.au/state-of-the-climate/index.shtml&gt;</t>
  </si>
  <si>
    <t>AFMA (2012) Residual Risk Assessment of the Level 2 Productivity Susceptibility Assessment: Non-Teleost and Non-Chondrichthyan Species. Report for the Danish siene method of the Commonwealth Trawl Sector. Web access 25 June 2020 &lt;https://www.afma.gov.au/sites/default/files/uploads/2014/11/Danish-Seine-Residual-Risk-Assessment-2012.pdf&gt;</t>
  </si>
  <si>
    <t>2020-2030</t>
  </si>
  <si>
    <t>Kirkwood R, Gales R, Terauds A, Arnould JPY, Pemberton D, Shaughnessy PD, Mitchell AT, Gibbens J (2005) PUP PRODUCTION AND POPULATION TRENDS OF THE AUSTRALIAN FUR SEAL (ARCTOCEPHALUS PUSILLUS DORIFERUS). Marine Mammal Science, 21: 260-282. doi:10.1111/j.1748-7692.2005.tb01227.x</t>
  </si>
  <si>
    <t>Garlepp L, Logan M, Kirkwood R (2014) Behavioral responses of Australian fur seals (Arctocephalus pusillus doriferus ) to environmental variations. Mar Mam Sci, 30: 978-993. doi:10.1111/mms.12094</t>
  </si>
  <si>
    <r>
      <rPr>
        <b/>
        <sz val="16"/>
        <color theme="1"/>
        <rFont val="Calibri"/>
        <family val="2"/>
        <scheme val="minor"/>
      </rPr>
      <t>1.</t>
    </r>
    <r>
      <rPr>
        <sz val="16"/>
        <color theme="1"/>
        <rFont val="Calibri"/>
        <family val="2"/>
        <scheme val="minor"/>
      </rPr>
      <t xml:space="preserve"> The </t>
    </r>
    <r>
      <rPr>
        <i/>
        <sz val="16"/>
        <color theme="1"/>
        <rFont val="Calibri"/>
        <family val="2"/>
        <scheme val="minor"/>
      </rPr>
      <t>Pre-Assessment</t>
    </r>
    <r>
      <rPr>
        <sz val="16"/>
        <color theme="1"/>
        <rFont val="Calibri"/>
        <family val="2"/>
        <scheme val="minor"/>
      </rPr>
      <t xml:space="preserve"> sheet provides the list of questions to step through in seeing whether an assessment is needed and the things to consider when scoping any assessment. It also includes space to inventory available data and current management methods.</t>
    </r>
  </si>
  <si>
    <t>Changes in stock (abundance, distribution, time of year when active)?</t>
  </si>
  <si>
    <t>The changes may be what grabs the fishery's attention, triggering an assessment, but they are not the primary cause of change. To really unpack all the different ways change many be playing out we ask you to take one step back and look to the physical and other changes listed below. Please try to identify which of these changes have occurred before going further with the vulnerability and risk assessment. If that information is not available still progress the assessment but be aware you may be missing some changes that ripple out from the driver but may not be as obvious as yet.</t>
  </si>
  <si>
    <t>To see if the need for a new assessment has been triggered consult the questions below and check the decision tree ------------------&gt;</t>
  </si>
  <si>
    <t>Have you performed an assessment previously?</t>
  </si>
  <si>
    <t>Changes in physical conditions (variability, extreme events)?</t>
  </si>
  <si>
    <t>Changes in market conditions?</t>
  </si>
  <si>
    <t>Changes in economic conditions (e.g. costs)?</t>
  </si>
  <si>
    <t>Is new information available?</t>
  </si>
  <si>
    <t>Type of information</t>
  </si>
  <si>
    <t>New climate projections (e.g. by IPCC)?</t>
  </si>
  <si>
    <t>New ecological forecasts (e.g. ecosystem models or stock assessments)?</t>
  </si>
  <si>
    <t>New fishery projections?</t>
  </si>
  <si>
    <t>New market or economic projections?</t>
  </si>
  <si>
    <t>Other sources of new information?</t>
  </si>
  <si>
    <t>Use Vulnerability score as Ecological RIsk Score?</t>
  </si>
  <si>
    <r>
      <t xml:space="preserve">If you choose </t>
    </r>
    <r>
      <rPr>
        <b/>
        <i/>
        <sz val="14"/>
        <color theme="1"/>
        <rFont val="Calibri"/>
        <family val="2"/>
        <scheme val="minor"/>
      </rPr>
      <t>Yes</t>
    </r>
    <r>
      <rPr>
        <i/>
        <sz val="14"/>
        <color theme="1"/>
        <rFont val="Calibri"/>
        <family val="2"/>
        <scheme val="minor"/>
      </rPr>
      <t xml:space="preserve"> please answer vulnerability questions only. If you choose </t>
    </r>
    <r>
      <rPr>
        <b/>
        <i/>
        <sz val="14"/>
        <color theme="1"/>
        <rFont val="Calibri"/>
        <family val="2"/>
        <scheme val="minor"/>
      </rPr>
      <t>No</t>
    </r>
    <r>
      <rPr>
        <i/>
        <sz val="14"/>
        <color theme="1"/>
        <rFont val="Calibri"/>
        <family val="2"/>
        <scheme val="minor"/>
      </rPr>
      <t xml:space="preserve"> you will need to answer questions on model or expert projections</t>
    </r>
  </si>
  <si>
    <t>Immediate (&lt;2 years)</t>
  </si>
  <si>
    <t>Short term (2-5 years)</t>
  </si>
  <si>
    <t>Medium term (5-10 years)</t>
  </si>
  <si>
    <t>Long term (&gt;10 years)</t>
  </si>
  <si>
    <t xml:space="preserve">Note that when you indicate a management response is available then default values for 'Time to Implement', 'Change Process', 'Implementation Cost' and 'Ongoing Cost' are given for reference (in Grey text in the cell to ghe right of the data entry cell). While it would save time, the default values are not automatically pasted straight into the data entry cells, as that would have required users to active Workbook Macros (which is not allowed by IT security in many organisations). </t>
  </si>
  <si>
    <t>The following questions help step through the 3 parts of the main Risk Assessment described in the Adaptation of Commonwealth fisheries management to climate change: Handbook. It begins with the ecological risk and  is then followed by fisheries and management risk.As you answer the questions consistency is checked across the spreadsheet and (hopefully) helpful prompt questions are raised to point to where barriers to adaptation and sustainability may exist.</t>
  </si>
  <si>
    <t xml:space="preserve">The cells coloured this shade of light blue mark cells you need to fill in. </t>
  </si>
  <si>
    <t xml:space="preserve">On each sheet, the cells coloured this shade of light blue mark cells you need to fill in. </t>
  </si>
  <si>
    <r>
      <t xml:space="preserve">The formulas on gthe </t>
    </r>
    <r>
      <rPr>
        <i/>
        <sz val="16"/>
        <color theme="1"/>
        <rFont val="Calibri"/>
        <family val="2"/>
        <scheme val="minor"/>
      </rPr>
      <t>Risk Assessment</t>
    </r>
    <r>
      <rPr>
        <sz val="16"/>
        <color theme="1"/>
        <rFont val="Calibri"/>
        <family val="2"/>
        <scheme val="minor"/>
      </rPr>
      <t xml:space="preserve"> sheet have been protected to avoid accidential deletions. If you need to make changes to those tables to update them for your fishery the password is </t>
    </r>
    <r>
      <rPr>
        <i/>
        <sz val="16"/>
        <color theme="1"/>
        <rFont val="Calibri"/>
        <family val="2"/>
        <scheme val="minor"/>
      </rPr>
      <t>HandbookTables.</t>
    </r>
  </si>
  <si>
    <t>Adjust bag/posession limit for species</t>
  </si>
  <si>
    <t>Implement minimum/maximum size limit for species</t>
  </si>
  <si>
    <t>Introduce handling requirements ( depressurising, venting fish)</t>
  </si>
  <si>
    <t>Introducing catch and release requirements</t>
  </si>
  <si>
    <t>Traditional use only species</t>
  </si>
  <si>
    <t>Explore the potential of citizen science and ranger/stewardship/guardian programs for data collection efforts (all sectors, but especially recreational)</t>
  </si>
  <si>
    <t>Draw on traditional knowledge of the species, ecosystem and fishery</t>
  </si>
  <si>
    <t>Require recreational fishers to record catches</t>
  </si>
  <si>
    <t>Cap the number of charter boats (and/or passengers per charter boats)</t>
  </si>
  <si>
    <t>Traditional management (resting/crop rotation)</t>
  </si>
  <si>
    <t>Coordinate allocation and management controls across jurisdictions/sectors</t>
  </si>
  <si>
    <t>Recognise/integrate traditional knowledge and practices into education materials and management approaches</t>
  </si>
  <si>
    <t>Recognise customary food gathering area (which can restrict access for other users)</t>
  </si>
  <si>
    <t>Introduce recreational/customary fishing licence</t>
  </si>
  <si>
    <t>Introduce handling requirements (depressurising, venting fish)</t>
  </si>
  <si>
    <t xml:space="preserve">Recreational only zoning </t>
  </si>
  <si>
    <t>Recreational only zoning</t>
  </si>
  <si>
    <t>Quota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</si>
</sst>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b/>
      <sz val="12"/>
      <color theme="1"/>
      <name val="Calibri"/>
      <family val="2"/>
      <scheme val="minor"/>
    </font>
    <font>
      <sz val="20"/>
      <color theme="1"/>
      <name val="Calibri"/>
      <family val="2"/>
      <scheme val="minor"/>
    </font>
    <font>
      <b/>
      <sz val="16"/>
      <color theme="1"/>
      <name val="Calibri"/>
      <family val="2"/>
      <scheme val="minor"/>
    </font>
    <font>
      <b/>
      <sz val="20"/>
      <color theme="0"/>
      <name val="Calibri"/>
      <family val="2"/>
      <scheme val="minor"/>
    </font>
    <font>
      <sz val="12"/>
      <color theme="0"/>
      <name val="Calibri"/>
      <family val="2"/>
      <scheme val="minor"/>
    </font>
    <font>
      <sz val="16"/>
      <color theme="1"/>
      <name val="Calibri"/>
      <family val="2"/>
      <scheme val="minor"/>
    </font>
    <font>
      <i/>
      <sz val="16"/>
      <color theme="1"/>
      <name val="Calibri"/>
      <family val="2"/>
      <scheme val="minor"/>
    </font>
    <font>
      <b/>
      <sz val="20"/>
      <color theme="1"/>
      <name val="Calibri"/>
      <family val="2"/>
      <scheme val="minor"/>
    </font>
    <font>
      <b/>
      <sz val="14"/>
      <color theme="1"/>
      <name val="Calibri"/>
      <family val="2"/>
      <scheme val="minor"/>
    </font>
    <font>
      <i/>
      <sz val="14"/>
      <color theme="1"/>
      <name val="Calibri"/>
      <family val="2"/>
      <scheme val="minor"/>
    </font>
    <font>
      <i/>
      <sz val="12"/>
      <color theme="1"/>
      <name val="Calibri"/>
      <family val="2"/>
      <scheme val="minor"/>
    </font>
    <font>
      <b/>
      <sz val="16"/>
      <color theme="0"/>
      <name val="Calibri"/>
      <family val="2"/>
      <scheme val="minor"/>
    </font>
    <font>
      <i/>
      <sz val="14"/>
      <name val="Calibri"/>
      <family val="2"/>
      <scheme val="minor"/>
    </font>
    <font>
      <sz val="12"/>
      <color rgb="FF000000"/>
      <name val="Calibri"/>
      <family val="2"/>
      <scheme val="minor"/>
    </font>
    <font>
      <b/>
      <sz val="12"/>
      <color rgb="FF000000"/>
      <name val="Calibri"/>
      <family val="2"/>
      <scheme val="minor"/>
    </font>
    <font>
      <b/>
      <sz val="28"/>
      <color theme="0"/>
      <name val="Calibri"/>
      <family val="2"/>
      <scheme val="minor"/>
    </font>
    <font>
      <i/>
      <sz val="12"/>
      <color theme="0" tint="-0.34998626667073579"/>
      <name val="Calibri"/>
      <family val="2"/>
      <scheme val="minor"/>
    </font>
    <font>
      <b/>
      <sz val="18"/>
      <color theme="1"/>
      <name val="Calibri"/>
      <family val="2"/>
      <scheme val="minor"/>
    </font>
    <font>
      <b/>
      <i/>
      <sz val="14"/>
      <color theme="0"/>
      <name val="Calibri"/>
      <family val="2"/>
      <scheme val="minor"/>
    </font>
    <font>
      <b/>
      <sz val="16"/>
      <color theme="1" tint="0.499984740745262"/>
      <name val="Calibri"/>
      <family val="2"/>
      <scheme val="minor"/>
    </font>
    <font>
      <i/>
      <sz val="12"/>
      <color theme="1" tint="0.499984740745262"/>
      <name val="Calibri"/>
      <family val="2"/>
      <scheme val="minor"/>
    </font>
    <font>
      <sz val="12"/>
      <color theme="0" tint="-0.34998626667073579"/>
      <name val="Calibri"/>
      <family val="2"/>
      <scheme val="minor"/>
    </font>
    <font>
      <sz val="16"/>
      <name val="Calibri"/>
      <family val="2"/>
      <scheme val="minor"/>
    </font>
    <font>
      <sz val="16"/>
      <color theme="1"/>
      <name val="Calibri (Body)_x0000_"/>
    </font>
    <font>
      <sz val="12"/>
      <name val="Calibri"/>
      <family val="2"/>
      <scheme val="minor"/>
    </font>
    <font>
      <b/>
      <i/>
      <sz val="14"/>
      <name val="Calibri"/>
      <family val="2"/>
      <scheme val="minor"/>
    </font>
    <font>
      <i/>
      <sz val="16"/>
      <name val="Calibri"/>
      <family val="2"/>
      <scheme val="minor"/>
    </font>
    <font>
      <b/>
      <i/>
      <sz val="14"/>
      <color theme="1"/>
      <name val="Calibri"/>
      <family val="2"/>
      <scheme val="minor"/>
    </font>
    <font>
      <sz val="12"/>
      <color theme="1"/>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s>
  <borders count="6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style="thin">
        <color theme="0"/>
      </top>
      <bottom style="thin">
        <color theme="0"/>
      </bottom>
      <diagonal/>
    </border>
    <border>
      <left/>
      <right/>
      <top style="thin">
        <color theme="1"/>
      </top>
      <bottom style="thin">
        <color theme="1"/>
      </bottom>
      <diagonal/>
    </border>
    <border>
      <left/>
      <right/>
      <top/>
      <bottom style="thin">
        <color theme="1"/>
      </bottom>
      <diagonal/>
    </border>
    <border>
      <left/>
      <right/>
      <top style="thin">
        <color theme="1"/>
      </top>
      <bottom/>
      <diagonal/>
    </border>
    <border>
      <left/>
      <right style="thin">
        <color indexed="64"/>
      </right>
      <top style="thin">
        <color theme="1"/>
      </top>
      <bottom/>
      <diagonal/>
    </border>
    <border>
      <left style="thin">
        <color theme="1"/>
      </left>
      <right style="thin">
        <color theme="1"/>
      </right>
      <top style="thin">
        <color theme="1"/>
      </top>
      <bottom style="thin">
        <color theme="1"/>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style="thin">
        <color theme="1"/>
      </left>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0"/>
      </right>
      <top/>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style="thin">
        <color theme="1"/>
      </right>
      <top style="thick">
        <color theme="1"/>
      </top>
      <bottom style="thin">
        <color theme="1"/>
      </bottom>
      <diagonal/>
    </border>
    <border>
      <left style="thin">
        <color theme="1"/>
      </left>
      <right style="thin">
        <color theme="1"/>
      </right>
      <top style="thin">
        <color theme="1"/>
      </top>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thick">
        <color theme="1"/>
      </top>
      <bottom style="thin">
        <color theme="1"/>
      </bottom>
      <diagonal/>
    </border>
    <border>
      <left style="thin">
        <color theme="1"/>
      </left>
      <right style="medium">
        <color theme="1"/>
      </right>
      <top style="thick">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thick">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ck">
        <color theme="1"/>
      </bottom>
      <diagonal/>
    </border>
    <border>
      <left style="thin">
        <color theme="1"/>
      </left>
      <right style="medium">
        <color theme="1"/>
      </right>
      <top style="thin">
        <color theme="1"/>
      </top>
      <bottom style="thick">
        <color theme="1"/>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style="thin">
        <color indexed="64"/>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style="thin">
        <color theme="1"/>
      </left>
      <right style="thin">
        <color theme="1"/>
      </right>
      <top/>
      <bottom/>
      <diagonal/>
    </border>
    <border>
      <left style="thin">
        <color theme="1"/>
      </left>
      <right/>
      <top/>
      <bottom style="thin">
        <color indexed="64"/>
      </bottom>
      <diagonal/>
    </border>
    <border>
      <left style="thin">
        <color indexed="64"/>
      </left>
      <right/>
      <top/>
      <bottom style="thin">
        <color theme="1"/>
      </bottom>
      <diagonal/>
    </border>
    <border>
      <left/>
      <right style="thin">
        <color indexed="64"/>
      </right>
      <top/>
      <bottom style="thin">
        <color theme="1"/>
      </bottom>
      <diagonal/>
    </border>
    <border>
      <left/>
      <right/>
      <top style="thin">
        <color theme="0"/>
      </top>
      <bottom style="thin">
        <color theme="1"/>
      </bottom>
      <diagonal/>
    </border>
    <border>
      <left style="thin">
        <color theme="1"/>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diagonal/>
    </border>
    <border>
      <left/>
      <right style="thin">
        <color theme="1"/>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0"/>
      </right>
      <top/>
      <bottom/>
      <diagonal/>
    </border>
  </borders>
  <cellStyleXfs count="1">
    <xf numFmtId="0" fontId="0" fillId="0" borderId="0"/>
  </cellStyleXfs>
  <cellXfs count="424">
    <xf numFmtId="0" fontId="0" fillId="0" borderId="0" xfId="0"/>
    <xf numFmtId="0" fontId="1" fillId="0" borderId="0" xfId="0" applyFont="1"/>
    <xf numFmtId="0" fontId="2" fillId="0" borderId="0" xfId="0" applyFont="1"/>
    <xf numFmtId="0" fontId="0" fillId="0" borderId="0" xfId="0" applyAlignment="1"/>
    <xf numFmtId="0" fontId="0" fillId="0" borderId="0" xfId="0" applyAlignment="1">
      <alignment wrapText="1"/>
    </xf>
    <xf numFmtId="0" fontId="1" fillId="0" borderId="1" xfId="0" applyFont="1" applyBorder="1" applyAlignment="1">
      <alignment horizontal="center"/>
    </xf>
    <xf numFmtId="0" fontId="3" fillId="0" borderId="2" xfId="0" applyFont="1" applyBorder="1" applyAlignment="1">
      <alignment horizontal="center"/>
    </xf>
    <xf numFmtId="0" fontId="0" fillId="0" borderId="2" xfId="0" applyBorder="1" applyAlignment="1">
      <alignment horizontal="center"/>
    </xf>
    <xf numFmtId="0" fontId="0" fillId="0" borderId="0" xfId="0" applyAlignment="1">
      <alignment horizontal="center" vertical="center"/>
    </xf>
    <xf numFmtId="0" fontId="0" fillId="0" borderId="2" xfId="0" applyBorder="1"/>
    <xf numFmtId="0" fontId="0" fillId="2" borderId="0" xfId="0" applyFill="1"/>
    <xf numFmtId="0" fontId="0" fillId="0" borderId="0" xfId="0" applyFill="1"/>
    <xf numFmtId="0" fontId="0" fillId="0" borderId="3" xfId="0" applyBorder="1"/>
    <xf numFmtId="0" fontId="1" fillId="2" borderId="3" xfId="0" applyFont="1" applyFill="1" applyBorder="1"/>
    <xf numFmtId="0" fontId="3" fillId="0" borderId="4" xfId="0" applyFont="1" applyBorder="1" applyAlignment="1">
      <alignment horizontal="center"/>
    </xf>
    <xf numFmtId="0" fontId="0" fillId="0" borderId="5" xfId="0" applyBorder="1"/>
    <xf numFmtId="0" fontId="0" fillId="0" borderId="0" xfId="0" applyBorder="1"/>
    <xf numFmtId="0" fontId="0" fillId="0" borderId="0" xfId="0" applyFill="1" applyBorder="1"/>
    <xf numFmtId="0" fontId="0" fillId="0" borderId="3" xfId="0" applyFill="1" applyBorder="1"/>
    <xf numFmtId="0" fontId="0" fillId="5" borderId="0" xfId="0" applyFill="1"/>
    <xf numFmtId="0" fontId="0" fillId="5" borderId="7" xfId="0" applyFill="1" applyBorder="1"/>
    <xf numFmtId="0" fontId="0" fillId="5" borderId="8" xfId="0" applyFill="1" applyBorder="1"/>
    <xf numFmtId="0" fontId="0" fillId="5" borderId="0" xfId="0" applyFont="1" applyFill="1"/>
    <xf numFmtId="0" fontId="0" fillId="5" borderId="8" xfId="0" applyFont="1" applyFill="1" applyBorder="1"/>
    <xf numFmtId="0" fontId="0" fillId="5" borderId="7" xfId="0" applyFont="1" applyFill="1" applyBorder="1"/>
    <xf numFmtId="0" fontId="1" fillId="2" borderId="11" xfId="0" applyFont="1" applyFill="1" applyBorder="1" applyAlignment="1">
      <alignment horizontal="center"/>
    </xf>
    <xf numFmtId="0" fontId="0" fillId="5" borderId="2" xfId="0" applyFill="1" applyBorder="1"/>
    <xf numFmtId="0" fontId="0" fillId="5" borderId="9" xfId="0" applyFill="1" applyBorder="1"/>
    <xf numFmtId="0" fontId="0" fillId="0" borderId="12" xfId="0" applyBorder="1"/>
    <xf numFmtId="0" fontId="0" fillId="0" borderId="5" xfId="0" applyBorder="1" applyAlignment="1">
      <alignment wrapText="1"/>
    </xf>
    <xf numFmtId="0" fontId="0" fillId="0" borderId="5" xfId="0" applyBorder="1" applyAlignment="1">
      <alignment vertical="center" wrapText="1"/>
    </xf>
    <xf numFmtId="0" fontId="0" fillId="0" borderId="5" xfId="0" applyBorder="1" applyAlignment="1">
      <alignment vertical="center"/>
    </xf>
    <xf numFmtId="0" fontId="1" fillId="2" borderId="15" xfId="0" applyFont="1" applyFill="1" applyBorder="1"/>
    <xf numFmtId="0" fontId="1" fillId="2" borderId="15" xfId="0" applyFont="1" applyFill="1" applyBorder="1" applyAlignment="1">
      <alignment horizontal="center"/>
    </xf>
    <xf numFmtId="0" fontId="0" fillId="0" borderId="15" xfId="0" applyBorder="1"/>
    <xf numFmtId="0" fontId="0" fillId="0" borderId="15" xfId="0" applyFill="1" applyBorder="1"/>
    <xf numFmtId="0" fontId="0" fillId="0" borderId="16" xfId="0" applyBorder="1"/>
    <xf numFmtId="0" fontId="0" fillId="2" borderId="0" xfId="0" applyFill="1" applyBorder="1"/>
    <xf numFmtId="0" fontId="0" fillId="0" borderId="13" xfId="0" applyBorder="1"/>
    <xf numFmtId="0" fontId="0" fillId="0" borderId="0" xfId="0" applyBorder="1" applyAlignment="1">
      <alignment horizontal="left"/>
    </xf>
    <xf numFmtId="0" fontId="0" fillId="0" borderId="12" xfId="0" applyFill="1" applyBorder="1"/>
    <xf numFmtId="0" fontId="0" fillId="0" borderId="12" xfId="0" applyFill="1" applyBorder="1" applyAlignment="1">
      <alignment horizontal="left"/>
    </xf>
    <xf numFmtId="0" fontId="0" fillId="0" borderId="18" xfId="0" applyFill="1" applyBorder="1"/>
    <xf numFmtId="0" fontId="0" fillId="4" borderId="8" xfId="0" applyFill="1" applyBorder="1"/>
    <xf numFmtId="0" fontId="1" fillId="2" borderId="20" xfId="0" applyFont="1" applyFill="1" applyBorder="1" applyAlignment="1">
      <alignment horizontal="center"/>
    </xf>
    <xf numFmtId="0" fontId="0" fillId="0" borderId="15" xfId="0" applyBorder="1" applyAlignment="1">
      <alignment horizontal="center"/>
    </xf>
    <xf numFmtId="0" fontId="1" fillId="0" borderId="15" xfId="0" applyFont="1" applyBorder="1" applyAlignment="1">
      <alignment horizontal="center"/>
    </xf>
    <xf numFmtId="0" fontId="0" fillId="6" borderId="15" xfId="0" applyFill="1" applyBorder="1"/>
    <xf numFmtId="0" fontId="0" fillId="7" borderId="15" xfId="0" applyFill="1" applyBorder="1"/>
    <xf numFmtId="0" fontId="0" fillId="8" borderId="15" xfId="0" applyFill="1" applyBorder="1"/>
    <xf numFmtId="0" fontId="3" fillId="0" borderId="13" xfId="0" applyFont="1" applyBorder="1"/>
    <xf numFmtId="0" fontId="3" fillId="0" borderId="19" xfId="0" applyFont="1" applyBorder="1"/>
    <xf numFmtId="0" fontId="9" fillId="0" borderId="16" xfId="0" applyFont="1" applyBorder="1"/>
    <xf numFmtId="0" fontId="0" fillId="0" borderId="16" xfId="0" applyBorder="1" applyAlignment="1">
      <alignment vertical="center" wrapText="1"/>
    </xf>
    <xf numFmtId="0" fontId="1" fillId="0" borderId="16" xfId="0" applyFont="1" applyBorder="1" applyAlignment="1">
      <alignment wrapText="1"/>
    </xf>
    <xf numFmtId="0" fontId="9" fillId="0" borderId="5" xfId="0" applyFont="1" applyBorder="1"/>
    <xf numFmtId="0" fontId="9" fillId="0" borderId="18" xfId="0" applyFont="1" applyBorder="1"/>
    <xf numFmtId="0" fontId="3" fillId="0" borderId="0" xfId="0" applyFont="1" applyBorder="1"/>
    <xf numFmtId="0" fontId="5" fillId="3" borderId="0" xfId="0" applyFont="1" applyFill="1"/>
    <xf numFmtId="0" fontId="16" fillId="3" borderId="0" xfId="0" applyFont="1" applyFill="1"/>
    <xf numFmtId="0" fontId="0" fillId="0" borderId="15" xfId="0" applyFont="1" applyFill="1" applyBorder="1"/>
    <xf numFmtId="0" fontId="0" fillId="0" borderId="15" xfId="0" applyBorder="1" applyAlignment="1">
      <alignment vertical="center" wrapText="1"/>
    </xf>
    <xf numFmtId="0" fontId="0" fillId="0" borderId="15" xfId="0" applyBorder="1" applyAlignment="1">
      <alignment wrapText="1"/>
    </xf>
    <xf numFmtId="0" fontId="0" fillId="0" borderId="15" xfId="0" applyFill="1" applyBorder="1" applyAlignment="1">
      <alignment wrapText="1"/>
    </xf>
    <xf numFmtId="0" fontId="0" fillId="0" borderId="16" xfId="0" applyBorder="1" applyAlignment="1">
      <alignment wrapText="1"/>
    </xf>
    <xf numFmtId="0" fontId="0" fillId="0" borderId="16" xfId="0" applyBorder="1" applyAlignment="1">
      <alignment vertical="center"/>
    </xf>
    <xf numFmtId="0" fontId="0" fillId="4" borderId="9" xfId="0" applyFill="1" applyBorder="1"/>
    <xf numFmtId="0" fontId="1" fillId="2" borderId="23" xfId="0" applyFont="1" applyFill="1" applyBorder="1" applyAlignment="1">
      <alignment horizontal="left"/>
    </xf>
    <xf numFmtId="0" fontId="1" fillId="2" borderId="24" xfId="0" applyFont="1" applyFill="1" applyBorder="1" applyAlignment="1">
      <alignment horizontal="left"/>
    </xf>
    <xf numFmtId="0" fontId="1" fillId="2" borderId="25" xfId="0" applyFont="1" applyFill="1" applyBorder="1" applyAlignment="1">
      <alignment horizontal="left"/>
    </xf>
    <xf numFmtId="0" fontId="0" fillId="0" borderId="26" xfId="0" applyBorder="1"/>
    <xf numFmtId="0" fontId="1" fillId="0" borderId="27" xfId="0" applyFont="1" applyBorder="1" applyAlignment="1">
      <alignment horizontal="center"/>
    </xf>
    <xf numFmtId="0" fontId="0" fillId="0" borderId="27" xfId="0" applyBorder="1" applyAlignment="1">
      <alignment horizontal="center"/>
    </xf>
    <xf numFmtId="0" fontId="0" fillId="0" borderId="28" xfId="0" applyBorder="1"/>
    <xf numFmtId="0" fontId="0" fillId="0" borderId="27" xfId="0" applyBorder="1"/>
    <xf numFmtId="0" fontId="0" fillId="0" borderId="29" xfId="0" applyBorder="1"/>
    <xf numFmtId="0" fontId="0" fillId="6" borderId="30" xfId="0" applyFill="1" applyBorder="1"/>
    <xf numFmtId="0" fontId="0" fillId="7" borderId="30" xfId="0" applyFill="1" applyBorder="1"/>
    <xf numFmtId="0" fontId="0" fillId="8" borderId="30" xfId="0" applyFill="1" applyBorder="1"/>
    <xf numFmtId="0" fontId="0" fillId="0" borderId="31" xfId="0" applyBorder="1"/>
    <xf numFmtId="0" fontId="15" fillId="0" borderId="15" xfId="0" applyFont="1" applyBorder="1" applyAlignment="1">
      <alignment vertical="center" wrapText="1"/>
    </xf>
    <xf numFmtId="0" fontId="15" fillId="0" borderId="33" xfId="0" applyFont="1" applyBorder="1" applyAlignment="1">
      <alignment vertical="center" wrapText="1"/>
    </xf>
    <xf numFmtId="0" fontId="15" fillId="0" borderId="32" xfId="0" applyFont="1" applyBorder="1" applyAlignment="1">
      <alignment vertical="center" wrapText="1"/>
    </xf>
    <xf numFmtId="0" fontId="15" fillId="0" borderId="27" xfId="0" applyFont="1" applyBorder="1" applyAlignment="1">
      <alignment vertical="center" wrapText="1"/>
    </xf>
    <xf numFmtId="0" fontId="15" fillId="0" borderId="30" xfId="0" applyFont="1" applyBorder="1" applyAlignment="1">
      <alignment vertical="center" wrapText="1"/>
    </xf>
    <xf numFmtId="0" fontId="14" fillId="9" borderId="27" xfId="0" applyFont="1" applyFill="1" applyBorder="1" applyAlignment="1">
      <alignment vertical="center" wrapText="1"/>
    </xf>
    <xf numFmtId="0" fontId="14" fillId="9" borderId="38" xfId="0" applyFont="1" applyFill="1" applyBorder="1" applyAlignment="1">
      <alignment vertical="center" wrapText="1"/>
    </xf>
    <xf numFmtId="0" fontId="14" fillId="9" borderId="40" xfId="0" applyFont="1" applyFill="1" applyBorder="1" applyAlignment="1">
      <alignment vertical="center" wrapText="1"/>
    </xf>
    <xf numFmtId="0" fontId="14" fillId="9" borderId="31" xfId="0" applyFont="1" applyFill="1" applyBorder="1" applyAlignment="1">
      <alignment vertical="center" wrapText="1"/>
    </xf>
    <xf numFmtId="0" fontId="14" fillId="9" borderId="15" xfId="0" applyFont="1" applyFill="1" applyBorder="1" applyAlignment="1">
      <alignment vertical="center" wrapText="1"/>
    </xf>
    <xf numFmtId="0" fontId="14" fillId="9" borderId="30" xfId="0" applyFont="1" applyFill="1" applyBorder="1" applyAlignment="1">
      <alignment vertical="center" wrapText="1"/>
    </xf>
    <xf numFmtId="0" fontId="14" fillId="9" borderId="33" xfId="0" applyFont="1" applyFill="1" applyBorder="1" applyAlignment="1">
      <alignment vertical="center" wrapText="1"/>
    </xf>
    <xf numFmtId="0" fontId="14" fillId="7" borderId="32" xfId="0" applyFont="1" applyFill="1" applyBorder="1" applyAlignment="1">
      <alignment vertical="center" wrapText="1"/>
    </xf>
    <xf numFmtId="0" fontId="14" fillId="7" borderId="15" xfId="0" applyFont="1" applyFill="1" applyBorder="1" applyAlignment="1">
      <alignment vertical="center" wrapText="1"/>
    </xf>
    <xf numFmtId="0" fontId="14" fillId="7" borderId="33" xfId="0" applyFont="1" applyFill="1" applyBorder="1" applyAlignment="1">
      <alignment vertical="center" wrapText="1"/>
    </xf>
    <xf numFmtId="0" fontId="14" fillId="7" borderId="27" xfId="0" applyFont="1" applyFill="1" applyBorder="1" applyAlignment="1">
      <alignment vertical="center" wrapText="1"/>
    </xf>
    <xf numFmtId="0" fontId="14" fillId="6" borderId="15" xfId="0" applyFont="1" applyFill="1" applyBorder="1" applyAlignment="1">
      <alignment vertical="center" wrapText="1"/>
    </xf>
    <xf numFmtId="0" fontId="14" fillId="6" borderId="32" xfId="0" applyFont="1" applyFill="1" applyBorder="1" applyAlignment="1">
      <alignment vertical="center" wrapText="1"/>
    </xf>
    <xf numFmtId="0" fontId="14" fillId="7" borderId="30" xfId="0" applyFont="1" applyFill="1" applyBorder="1" applyAlignment="1">
      <alignment vertical="center" wrapText="1"/>
    </xf>
    <xf numFmtId="0" fontId="15" fillId="0" borderId="26" xfId="0" applyFont="1" applyBorder="1" applyAlignment="1">
      <alignment vertical="center" wrapText="1"/>
    </xf>
    <xf numFmtId="0" fontId="14" fillId="0" borderId="26" xfId="0" applyFont="1" applyBorder="1" applyAlignment="1">
      <alignment vertical="center" wrapText="1"/>
    </xf>
    <xf numFmtId="0" fontId="14" fillId="0" borderId="41" xfId="0" applyFont="1" applyBorder="1" applyAlignment="1">
      <alignment vertical="center" wrapText="1"/>
    </xf>
    <xf numFmtId="0" fontId="14" fillId="0" borderId="30" xfId="0" applyFont="1" applyBorder="1" applyAlignment="1">
      <alignment vertical="center" wrapText="1"/>
    </xf>
    <xf numFmtId="0" fontId="14" fillId="0" borderId="31" xfId="0" applyFont="1" applyBorder="1" applyAlignment="1">
      <alignment vertical="center" wrapText="1"/>
    </xf>
    <xf numFmtId="0" fontId="15" fillId="0" borderId="15" xfId="0" applyFont="1" applyBorder="1" applyAlignment="1">
      <alignment horizontal="center" vertical="center" wrapText="1"/>
    </xf>
    <xf numFmtId="0" fontId="15" fillId="0" borderId="27" xfId="0" applyFont="1" applyBorder="1" applyAlignment="1">
      <alignment horizontal="center" vertical="center" wrapText="1"/>
    </xf>
    <xf numFmtId="0" fontId="1" fillId="2" borderId="15" xfId="0" applyFont="1" applyFill="1" applyBorder="1" applyAlignment="1">
      <alignment wrapText="1"/>
    </xf>
    <xf numFmtId="0" fontId="0" fillId="0" borderId="16" xfId="0" applyFont="1" applyBorder="1"/>
    <xf numFmtId="0" fontId="1" fillId="0" borderId="16" xfId="0" applyFont="1" applyBorder="1"/>
    <xf numFmtId="0" fontId="0" fillId="0" borderId="0" xfId="0" quotePrefix="1"/>
    <xf numFmtId="0" fontId="11" fillId="0" borderId="0" xfId="0" applyFont="1"/>
    <xf numFmtId="0" fontId="0" fillId="4" borderId="22" xfId="0" applyFill="1" applyBorder="1"/>
    <xf numFmtId="0" fontId="1" fillId="0" borderId="15" xfId="0" applyFont="1" applyBorder="1"/>
    <xf numFmtId="0" fontId="0" fillId="4" borderId="0" xfId="0" applyFill="1" applyBorder="1"/>
    <xf numFmtId="0" fontId="0" fillId="9" borderId="42" xfId="0" applyFill="1" applyBorder="1"/>
    <xf numFmtId="0" fontId="0" fillId="9" borderId="15" xfId="0" applyFill="1" applyBorder="1"/>
    <xf numFmtId="0" fontId="1" fillId="0" borderId="42" xfId="0" applyFont="1" applyBorder="1"/>
    <xf numFmtId="0" fontId="1" fillId="0" borderId="43" xfId="0" applyFont="1" applyBorder="1"/>
    <xf numFmtId="0" fontId="0" fillId="7" borderId="42" xfId="0" applyFill="1" applyBorder="1"/>
    <xf numFmtId="0" fontId="0" fillId="6" borderId="42" xfId="0" applyFill="1" applyBorder="1"/>
    <xf numFmtId="0" fontId="0" fillId="6" borderId="43" xfId="0" applyFill="1" applyBorder="1"/>
    <xf numFmtId="0" fontId="1" fillId="0" borderId="27" xfId="0" applyFont="1" applyBorder="1"/>
    <xf numFmtId="0" fontId="0" fillId="6" borderId="27" xfId="0" applyFill="1" applyBorder="1"/>
    <xf numFmtId="0" fontId="0" fillId="7" borderId="27" xfId="0" applyFill="1" applyBorder="1"/>
    <xf numFmtId="0" fontId="0" fillId="9" borderId="45" xfId="0" applyFill="1" applyBorder="1"/>
    <xf numFmtId="0" fontId="0" fillId="7" borderId="47" xfId="0" applyFill="1" applyBorder="1"/>
    <xf numFmtId="0" fontId="0" fillId="9" borderId="27" xfId="0" applyFill="1" applyBorder="1"/>
    <xf numFmtId="0" fontId="1" fillId="0" borderId="30" xfId="0" applyFont="1" applyBorder="1"/>
    <xf numFmtId="0" fontId="0" fillId="9" borderId="30" xfId="0" applyFill="1" applyBorder="1"/>
    <xf numFmtId="0" fontId="0" fillId="9" borderId="31" xfId="0" applyFill="1" applyBorder="1"/>
    <xf numFmtId="0" fontId="0" fillId="0" borderId="30" xfId="0" applyBorder="1"/>
    <xf numFmtId="0" fontId="1" fillId="0" borderId="26" xfId="0" applyFont="1" applyBorder="1"/>
    <xf numFmtId="0" fontId="1" fillId="0" borderId="41" xfId="0" applyFont="1" applyBorder="1"/>
    <xf numFmtId="0" fontId="1" fillId="0" borderId="16" xfId="0" applyFont="1" applyFill="1" applyBorder="1"/>
    <xf numFmtId="0" fontId="0" fillId="0" borderId="17" xfId="0" applyBorder="1"/>
    <xf numFmtId="0" fontId="0" fillId="0" borderId="50" xfId="0" applyBorder="1"/>
    <xf numFmtId="0" fontId="0" fillId="2" borderId="16" xfId="0" applyFill="1" applyBorder="1" applyAlignment="1"/>
    <xf numFmtId="0" fontId="0" fillId="2" borderId="0" xfId="0" applyFill="1" applyBorder="1" applyAlignment="1"/>
    <xf numFmtId="0" fontId="0" fillId="0" borderId="50" xfId="0" applyFill="1" applyBorder="1"/>
    <xf numFmtId="0" fontId="0" fillId="2" borderId="17" xfId="0" applyFill="1" applyBorder="1"/>
    <xf numFmtId="0" fontId="0" fillId="0" borderId="49" xfId="0" applyBorder="1"/>
    <xf numFmtId="0" fontId="3" fillId="0" borderId="16" xfId="0" applyFont="1" applyBorder="1"/>
    <xf numFmtId="0" fontId="17" fillId="0" borderId="0" xfId="0" applyFont="1" applyBorder="1"/>
    <xf numFmtId="0" fontId="1" fillId="0" borderId="18" xfId="0" applyFont="1" applyBorder="1"/>
    <xf numFmtId="0" fontId="4" fillId="3" borderId="33" xfId="0" applyFont="1" applyFill="1" applyBorder="1" applyAlignment="1">
      <alignment horizontal="center"/>
    </xf>
    <xf numFmtId="0" fontId="6" fillId="0" borderId="51" xfId="0" applyFont="1" applyBorder="1" applyAlignment="1">
      <alignment wrapText="1"/>
    </xf>
    <xf numFmtId="0" fontId="0" fillId="10" borderId="51" xfId="0" applyFill="1" applyBorder="1" applyAlignment="1"/>
    <xf numFmtId="0" fontId="8" fillId="2" borderId="51" xfId="0" applyFont="1" applyFill="1" applyBorder="1" applyAlignment="1">
      <alignment horizontal="center"/>
    </xf>
    <xf numFmtId="0" fontId="6" fillId="4" borderId="51" xfId="0" applyFont="1" applyFill="1" applyBorder="1" applyAlignment="1">
      <alignment vertical="top" wrapText="1"/>
    </xf>
    <xf numFmtId="0" fontId="6" fillId="4" borderId="51" xfId="0" applyFont="1" applyFill="1" applyBorder="1" applyAlignment="1">
      <alignment horizontal="left" vertical="top" wrapText="1"/>
    </xf>
    <xf numFmtId="0" fontId="6" fillId="4" borderId="43" xfId="0" applyFont="1" applyFill="1" applyBorder="1" applyAlignment="1">
      <alignment vertical="top" wrapText="1"/>
    </xf>
    <xf numFmtId="0" fontId="0" fillId="4" borderId="0" xfId="0" applyFill="1" applyBorder="1" applyAlignment="1">
      <alignment horizontal="center"/>
    </xf>
    <xf numFmtId="0" fontId="0" fillId="4" borderId="12" xfId="0" applyFill="1" applyBorder="1" applyAlignment="1">
      <alignment horizontal="center"/>
    </xf>
    <xf numFmtId="0" fontId="0" fillId="0" borderId="6" xfId="0" applyBorder="1"/>
    <xf numFmtId="0" fontId="0" fillId="0" borderId="14" xfId="0" applyBorder="1"/>
    <xf numFmtId="0" fontId="3" fillId="2" borderId="12" xfId="0" applyFont="1" applyFill="1" applyBorder="1" applyAlignment="1">
      <alignment horizontal="center"/>
    </xf>
    <xf numFmtId="0" fontId="0" fillId="0" borderId="0" xfId="0" applyBorder="1" applyAlignment="1">
      <alignment horizontal="center"/>
    </xf>
    <xf numFmtId="0" fontId="0" fillId="0" borderId="1" xfId="0" applyBorder="1"/>
    <xf numFmtId="0" fontId="1" fillId="0" borderId="28" xfId="0" applyFont="1" applyFill="1" applyBorder="1"/>
    <xf numFmtId="0" fontId="22" fillId="0" borderId="0" xfId="0" applyFont="1" applyBorder="1" applyAlignment="1">
      <alignment horizontal="center"/>
    </xf>
    <xf numFmtId="0" fontId="17" fillId="0" borderId="0" xfId="0" applyFont="1" applyBorder="1" applyAlignment="1">
      <alignment horizontal="center"/>
    </xf>
    <xf numFmtId="0" fontId="25" fillId="0" borderId="0" xfId="0" applyFont="1"/>
    <xf numFmtId="0" fontId="0" fillId="0" borderId="16" xfId="0" applyBorder="1" applyAlignment="1">
      <alignment horizontal="left" vertical="center" wrapText="1"/>
    </xf>
    <xf numFmtId="0" fontId="0" fillId="0" borderId="0" xfId="0" applyAlignment="1">
      <alignment horizontal="left"/>
    </xf>
    <xf numFmtId="0" fontId="1" fillId="0" borderId="1" xfId="0" applyFont="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0" xfId="0" applyAlignment="1">
      <alignment horizontal="left"/>
    </xf>
    <xf numFmtId="0" fontId="3" fillId="2" borderId="12" xfId="0" applyFont="1" applyFill="1" applyBorder="1" applyAlignment="1">
      <alignment horizontal="center"/>
    </xf>
    <xf numFmtId="0" fontId="0" fillId="4" borderId="0" xfId="0" applyFill="1" applyBorder="1" applyAlignment="1">
      <alignment horizontal="center"/>
    </xf>
    <xf numFmtId="0" fontId="0" fillId="4" borderId="12" xfId="0" applyFill="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5" borderId="0" xfId="0" applyFont="1" applyFill="1" applyBorder="1"/>
    <xf numFmtId="0" fontId="1" fillId="0" borderId="0" xfId="0" applyFont="1" applyBorder="1"/>
    <xf numFmtId="0" fontId="3" fillId="0" borderId="56" xfId="0" applyFont="1" applyBorder="1"/>
    <xf numFmtId="0" fontId="0" fillId="11" borderId="0" xfId="0" applyFill="1"/>
    <xf numFmtId="0" fontId="0" fillId="11" borderId="5" xfId="0" applyFill="1" applyBorder="1"/>
    <xf numFmtId="0" fontId="0" fillId="11" borderId="0" xfId="0" applyFill="1" applyBorder="1"/>
    <xf numFmtId="0" fontId="0" fillId="12" borderId="0" xfId="0" applyFill="1"/>
    <xf numFmtId="0" fontId="0" fillId="12" borderId="0" xfId="0" applyFill="1" applyBorder="1"/>
    <xf numFmtId="0" fontId="0" fillId="13" borderId="0" xfId="0" applyFill="1"/>
    <xf numFmtId="0" fontId="0" fillId="13" borderId="0" xfId="0" applyFill="1" applyBorder="1"/>
    <xf numFmtId="0" fontId="9" fillId="14" borderId="16" xfId="0" applyFont="1" applyFill="1" applyBorder="1"/>
    <xf numFmtId="0" fontId="9" fillId="15" borderId="18" xfId="0" applyFont="1" applyFill="1" applyBorder="1"/>
    <xf numFmtId="0" fontId="0" fillId="2" borderId="52" xfId="0" applyFill="1" applyBorder="1" applyAlignment="1"/>
    <xf numFmtId="0" fontId="0" fillId="2" borderId="1" xfId="0" applyFill="1" applyBorder="1" applyAlignment="1"/>
    <xf numFmtId="0" fontId="0" fillId="2" borderId="60" xfId="0" applyFill="1" applyBorder="1"/>
    <xf numFmtId="0" fontId="3" fillId="14" borderId="18" xfId="0" applyFont="1" applyFill="1" applyBorder="1"/>
    <xf numFmtId="0" fontId="3" fillId="15" borderId="18" xfId="0" applyFont="1" applyFill="1" applyBorder="1"/>
    <xf numFmtId="0" fontId="3" fillId="16" borderId="18" xfId="0" applyFont="1" applyFill="1" applyBorder="1"/>
    <xf numFmtId="0" fontId="9" fillId="16" borderId="16" xfId="0" applyFont="1" applyFill="1" applyBorder="1"/>
    <xf numFmtId="0" fontId="0" fillId="17" borderId="19" xfId="0" applyFill="1" applyBorder="1"/>
    <xf numFmtId="0" fontId="0" fillId="17" borderId="13" xfId="0" applyFill="1" applyBorder="1"/>
    <xf numFmtId="0" fontId="0" fillId="17" borderId="16" xfId="0" applyFill="1" applyBorder="1"/>
    <xf numFmtId="0" fontId="0" fillId="17" borderId="0" xfId="0" applyFill="1" applyBorder="1"/>
    <xf numFmtId="0" fontId="0" fillId="17" borderId="0" xfId="0" applyFill="1" applyBorder="1" applyAlignment="1">
      <alignment horizontal="left"/>
    </xf>
    <xf numFmtId="0" fontId="0" fillId="17" borderId="17" xfId="0" applyFill="1" applyBorder="1"/>
    <xf numFmtId="0" fontId="9" fillId="17" borderId="0" xfId="0" applyFont="1" applyFill="1" applyBorder="1" applyAlignment="1">
      <alignment horizontal="center"/>
    </xf>
    <xf numFmtId="0" fontId="9" fillId="17" borderId="17" xfId="0" applyFont="1" applyFill="1" applyBorder="1" applyAlignment="1">
      <alignment horizontal="center"/>
    </xf>
    <xf numFmtId="0" fontId="9" fillId="17" borderId="49" xfId="0" applyFont="1" applyFill="1" applyBorder="1" applyAlignment="1">
      <alignment horizontal="center"/>
    </xf>
    <xf numFmtId="0" fontId="9" fillId="17" borderId="6" xfId="0" applyFont="1" applyFill="1" applyBorder="1" applyAlignment="1">
      <alignment horizontal="center"/>
    </xf>
    <xf numFmtId="0" fontId="1" fillId="17" borderId="0" xfId="0" applyFont="1" applyFill="1" applyBorder="1" applyAlignment="1">
      <alignment horizontal="center"/>
    </xf>
    <xf numFmtId="0" fontId="1" fillId="17" borderId="6" xfId="0" applyFont="1" applyFill="1" applyBorder="1" applyAlignment="1">
      <alignment horizontal="center"/>
    </xf>
    <xf numFmtId="0" fontId="1" fillId="17" borderId="17" xfId="0" applyFont="1" applyFill="1" applyBorder="1" applyAlignment="1">
      <alignment horizontal="center"/>
    </xf>
    <xf numFmtId="0" fontId="0" fillId="17" borderId="49" xfId="0" applyFill="1" applyBorder="1" applyAlignment="1">
      <alignment horizontal="center"/>
    </xf>
    <xf numFmtId="0" fontId="11" fillId="17" borderId="16" xfId="0" applyFont="1" applyFill="1" applyBorder="1"/>
    <xf numFmtId="0" fontId="11" fillId="17" borderId="0" xfId="0" applyFont="1" applyFill="1" applyBorder="1"/>
    <xf numFmtId="0" fontId="0" fillId="17" borderId="6" xfId="0" applyFill="1" applyBorder="1"/>
    <xf numFmtId="0" fontId="11" fillId="17" borderId="12" xfId="0" applyFont="1" applyFill="1" applyBorder="1"/>
    <xf numFmtId="0" fontId="11" fillId="17" borderId="18" xfId="0" applyFont="1" applyFill="1" applyBorder="1"/>
    <xf numFmtId="0" fontId="9" fillId="18" borderId="6" xfId="0" applyFont="1" applyFill="1" applyBorder="1" applyAlignment="1">
      <alignment horizontal="center"/>
    </xf>
    <xf numFmtId="0" fontId="9" fillId="18" borderId="49" xfId="0" applyFont="1" applyFill="1" applyBorder="1" applyAlignment="1">
      <alignment horizontal="center"/>
    </xf>
    <xf numFmtId="0" fontId="9" fillId="18" borderId="14" xfId="0" applyFont="1" applyFill="1" applyBorder="1" applyAlignment="1">
      <alignment horizontal="center"/>
    </xf>
    <xf numFmtId="0" fontId="9" fillId="18" borderId="17" xfId="0" applyFont="1" applyFill="1" applyBorder="1" applyAlignment="1">
      <alignment horizontal="center"/>
    </xf>
    <xf numFmtId="0" fontId="21" fillId="18" borderId="0" xfId="0" applyFont="1" applyFill="1" applyBorder="1" applyAlignment="1">
      <alignment horizontal="center"/>
    </xf>
    <xf numFmtId="0" fontId="9" fillId="19" borderId="17" xfId="0" applyFont="1" applyFill="1" applyBorder="1" applyAlignment="1">
      <alignment horizontal="center"/>
    </xf>
    <xf numFmtId="0" fontId="9" fillId="19" borderId="49" xfId="0" applyFont="1" applyFill="1" applyBorder="1" applyAlignment="1">
      <alignment horizontal="center"/>
    </xf>
    <xf numFmtId="0" fontId="28" fillId="0" borderId="2" xfId="0" applyFont="1" applyBorder="1" applyAlignment="1">
      <alignment horizontal="left" wrapText="1"/>
    </xf>
    <xf numFmtId="0" fontId="28" fillId="0" borderId="2" xfId="0" applyFont="1" applyBorder="1" applyAlignment="1">
      <alignment horizontal="left" wrapText="1"/>
    </xf>
    <xf numFmtId="0" fontId="0" fillId="5" borderId="8" xfId="0" applyFill="1" applyBorder="1" applyAlignment="1" applyProtection="1">
      <alignment wrapText="1"/>
      <protection locked="0"/>
    </xf>
    <xf numFmtId="0" fontId="0" fillId="5" borderId="2" xfId="0" applyFill="1" applyBorder="1" applyProtection="1">
      <protection locked="0"/>
    </xf>
    <xf numFmtId="0" fontId="0" fillId="5" borderId="0" xfId="0" applyFill="1" applyBorder="1" applyProtection="1">
      <protection locked="0"/>
    </xf>
    <xf numFmtId="0" fontId="0" fillId="0" borderId="0" xfId="0" applyProtection="1">
      <protection locked="0"/>
    </xf>
    <xf numFmtId="0" fontId="0" fillId="0" borderId="17" xfId="0" applyBorder="1" applyProtection="1">
      <protection locked="0"/>
    </xf>
    <xf numFmtId="0" fontId="0" fillId="5" borderId="0" xfId="0" applyFill="1" applyBorder="1" applyAlignment="1" applyProtection="1">
      <alignment wrapText="1"/>
      <protection locked="0"/>
    </xf>
    <xf numFmtId="0" fontId="0" fillId="0" borderId="0" xfId="0" applyBorder="1" applyProtection="1">
      <protection locked="0"/>
    </xf>
    <xf numFmtId="0" fontId="0" fillId="0" borderId="6" xfId="0" applyBorder="1" applyProtection="1">
      <protection locked="0"/>
    </xf>
    <xf numFmtId="0" fontId="0" fillId="5" borderId="8" xfId="0" applyFill="1" applyBorder="1" applyProtection="1">
      <protection locked="0"/>
    </xf>
    <xf numFmtId="0" fontId="0" fillId="5" borderId="22" xfId="0" applyFill="1" applyBorder="1" applyProtection="1">
      <protection locked="0"/>
    </xf>
    <xf numFmtId="0" fontId="0" fillId="5" borderId="9" xfId="0" applyFill="1" applyBorder="1" applyProtection="1">
      <protection locked="0"/>
    </xf>
    <xf numFmtId="0" fontId="17" fillId="0" borderId="0" xfId="0" applyFont="1" applyBorder="1" applyProtection="1">
      <protection locked="0"/>
    </xf>
    <xf numFmtId="0" fontId="17" fillId="0" borderId="17" xfId="0" applyFont="1" applyBorder="1" applyProtection="1">
      <protection locked="0"/>
    </xf>
    <xf numFmtId="0" fontId="0" fillId="5" borderId="13" xfId="0" applyFill="1" applyBorder="1" applyProtection="1">
      <protection locked="0"/>
    </xf>
    <xf numFmtId="0" fontId="0" fillId="5" borderId="55" xfId="0" applyFill="1" applyBorder="1" applyProtection="1">
      <protection locked="0"/>
    </xf>
    <xf numFmtId="0" fontId="28" fillId="5" borderId="3" xfId="0" applyFont="1" applyFill="1" applyBorder="1" applyAlignment="1">
      <alignment horizontal="center"/>
    </xf>
    <xf numFmtId="0" fontId="0" fillId="0" borderId="0" xfId="0" applyAlignment="1">
      <alignment horizontal="center"/>
    </xf>
    <xf numFmtId="0" fontId="27" fillId="0" borderId="1" xfId="0" applyFont="1" applyFill="1" applyBorder="1" applyAlignment="1">
      <alignment horizontal="center"/>
    </xf>
    <xf numFmtId="0" fontId="1" fillId="0" borderId="1" xfId="0" applyFont="1" applyBorder="1" applyAlignment="1">
      <alignment horizontal="center"/>
    </xf>
    <xf numFmtId="0" fontId="0" fillId="2" borderId="0" xfId="0" applyFill="1" applyAlignment="1">
      <alignment horizontal="center"/>
    </xf>
    <xf numFmtId="0" fontId="4" fillId="3" borderId="2" xfId="0" applyFont="1" applyFill="1" applyBorder="1" applyAlignment="1">
      <alignment horizontal="center"/>
    </xf>
    <xf numFmtId="0" fontId="3" fillId="0" borderId="0" xfId="0" applyFont="1" applyAlignment="1">
      <alignment horizontal="left"/>
    </xf>
    <xf numFmtId="0" fontId="0" fillId="5" borderId="0" xfId="0" applyFont="1" applyFill="1" applyAlignment="1">
      <alignment horizontal="left"/>
    </xf>
    <xf numFmtId="0" fontId="0" fillId="5" borderId="10" xfId="0" applyFont="1" applyFill="1" applyBorder="1" applyAlignment="1">
      <alignment horizontal="left"/>
    </xf>
    <xf numFmtId="0" fontId="0" fillId="5" borderId="8" xfId="0" applyFont="1" applyFill="1" applyBorder="1" applyAlignment="1">
      <alignment horizontal="left"/>
    </xf>
    <xf numFmtId="0" fontId="0" fillId="5" borderId="10" xfId="0" applyFont="1" applyFill="1" applyBorder="1" applyAlignment="1">
      <alignment horizontal="center"/>
    </xf>
    <xf numFmtId="0" fontId="0" fillId="5" borderId="8" xfId="0" applyFont="1" applyFill="1" applyBorder="1" applyAlignment="1">
      <alignment horizontal="center"/>
    </xf>
    <xf numFmtId="0" fontId="0" fillId="5" borderId="10" xfId="0" applyFont="1" applyFill="1" applyBorder="1" applyAlignment="1">
      <alignment horizontal="left" wrapText="1"/>
    </xf>
    <xf numFmtId="0" fontId="0" fillId="5" borderId="9" xfId="0" applyFont="1" applyFill="1" applyBorder="1" applyAlignment="1">
      <alignment horizontal="left"/>
    </xf>
    <xf numFmtId="0" fontId="1" fillId="0" borderId="0" xfId="0" applyFont="1" applyAlignment="1">
      <alignment horizontal="left"/>
    </xf>
    <xf numFmtId="0" fontId="0" fillId="0" borderId="0" xfId="0" applyAlignment="1">
      <alignment horizontal="left"/>
    </xf>
    <xf numFmtId="0" fontId="4" fillId="3" borderId="0" xfId="0" applyFont="1" applyFill="1" applyAlignment="1">
      <alignment horizontal="center"/>
    </xf>
    <xf numFmtId="0" fontId="0" fillId="0" borderId="2" xfId="0" applyBorder="1" applyAlignment="1">
      <alignment horizontal="center"/>
    </xf>
    <xf numFmtId="0" fontId="1" fillId="2" borderId="11" xfId="0" applyFont="1" applyFill="1" applyBorder="1" applyAlignment="1">
      <alignment horizontal="center"/>
    </xf>
    <xf numFmtId="0" fontId="13" fillId="0" borderId="0" xfId="0" applyFont="1" applyFill="1" applyAlignment="1">
      <alignment horizontal="center" wrapText="1"/>
    </xf>
    <xf numFmtId="0" fontId="3" fillId="0" borderId="2" xfId="0" applyFont="1" applyBorder="1" applyAlignment="1">
      <alignment horizontal="left" vertical="center"/>
    </xf>
    <xf numFmtId="0" fontId="10" fillId="0" borderId="0" xfId="0" applyFont="1" applyAlignment="1">
      <alignment horizontal="center" wrapText="1"/>
    </xf>
    <xf numFmtId="0" fontId="12" fillId="3" borderId="0" xfId="0" applyFont="1" applyFill="1" applyAlignment="1">
      <alignment horizontal="center"/>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3" fillId="0" borderId="2" xfId="0" applyFont="1" applyBorder="1" applyAlignment="1">
      <alignment horizontal="left"/>
    </xf>
    <xf numFmtId="0" fontId="3" fillId="2" borderId="0" xfId="0" applyFont="1" applyFill="1" applyAlignment="1">
      <alignment horizontal="center"/>
    </xf>
    <xf numFmtId="0" fontId="4" fillId="3" borderId="16" xfId="0" applyFont="1" applyFill="1" applyBorder="1" applyAlignment="1">
      <alignment horizontal="center"/>
    </xf>
    <xf numFmtId="0" fontId="4" fillId="3" borderId="0" xfId="0" applyFont="1" applyFill="1" applyBorder="1" applyAlignment="1">
      <alignment horizontal="center"/>
    </xf>
    <xf numFmtId="0" fontId="4" fillId="3" borderId="17" xfId="0" applyFont="1" applyFill="1" applyBorder="1" applyAlignment="1">
      <alignment horizontal="center"/>
    </xf>
    <xf numFmtId="0" fontId="28" fillId="0" borderId="16" xfId="0" applyFont="1" applyBorder="1" applyAlignment="1">
      <alignment horizontal="left" wrapText="1"/>
    </xf>
    <xf numFmtId="0" fontId="28" fillId="0" borderId="0" xfId="0" applyFont="1" applyBorder="1" applyAlignment="1">
      <alignment horizontal="left" wrapText="1"/>
    </xf>
    <xf numFmtId="0" fontId="28" fillId="0" borderId="17" xfId="0" applyFont="1" applyBorder="1" applyAlignment="1">
      <alignment horizontal="left" wrapText="1"/>
    </xf>
    <xf numFmtId="0" fontId="9" fillId="17" borderId="16" xfId="0" applyFont="1" applyFill="1" applyBorder="1" applyAlignment="1">
      <alignment horizontal="center"/>
    </xf>
    <xf numFmtId="0" fontId="9" fillId="17" borderId="0" xfId="0" applyFont="1" applyFill="1" applyBorder="1" applyAlignment="1">
      <alignment horizontal="center"/>
    </xf>
    <xf numFmtId="0" fontId="0" fillId="5" borderId="0" xfId="0" applyFill="1" applyBorder="1" applyAlignment="1" applyProtection="1">
      <alignment horizontal="left"/>
      <protection locked="0"/>
    </xf>
    <xf numFmtId="0" fontId="10" fillId="0" borderId="18" xfId="0" applyFont="1" applyBorder="1" applyAlignment="1">
      <alignment horizontal="left" wrapText="1"/>
    </xf>
    <xf numFmtId="0" fontId="10" fillId="0" borderId="12" xfId="0" applyFont="1" applyBorder="1" applyAlignment="1">
      <alignment horizontal="left" wrapText="1"/>
    </xf>
    <xf numFmtId="0" fontId="10" fillId="0" borderId="54" xfId="0" applyFont="1" applyBorder="1" applyAlignment="1">
      <alignment horizontal="left" wrapText="1"/>
    </xf>
    <xf numFmtId="0" fontId="28" fillId="5" borderId="2" xfId="0" applyFont="1" applyFill="1" applyBorder="1" applyAlignment="1">
      <alignment horizontal="center"/>
    </xf>
    <xf numFmtId="0" fontId="28" fillId="0" borderId="2" xfId="0" applyFont="1" applyBorder="1" applyAlignment="1">
      <alignment horizontal="left" wrapText="1"/>
    </xf>
    <xf numFmtId="0" fontId="28" fillId="0" borderId="59" xfId="0" applyFont="1" applyBorder="1" applyAlignment="1">
      <alignment horizontal="left" wrapText="1"/>
    </xf>
    <xf numFmtId="0" fontId="0" fillId="0" borderId="16" xfId="0"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5" borderId="0" xfId="0" applyFill="1" applyBorder="1" applyAlignment="1" applyProtection="1">
      <alignment horizontal="center"/>
      <protection locked="0"/>
    </xf>
    <xf numFmtId="0" fontId="3" fillId="2" borderId="58" xfId="0" applyFont="1" applyFill="1" applyBorder="1" applyAlignment="1">
      <alignment horizontal="center"/>
    </xf>
    <xf numFmtId="0" fontId="3" fillId="2" borderId="4" xfId="0" applyFont="1" applyFill="1" applyBorder="1" applyAlignment="1">
      <alignment horizontal="center"/>
    </xf>
    <xf numFmtId="0" fontId="3" fillId="2" borderId="57" xfId="0" applyFont="1" applyFill="1" applyBorder="1" applyAlignment="1">
      <alignment horizontal="center"/>
    </xf>
    <xf numFmtId="0" fontId="11" fillId="0" borderId="18" xfId="0" applyFont="1" applyBorder="1" applyAlignment="1">
      <alignment horizontal="center" vertical="top" wrapText="1"/>
    </xf>
    <xf numFmtId="0" fontId="11" fillId="0" borderId="12" xfId="0" applyFont="1" applyBorder="1" applyAlignment="1">
      <alignment horizontal="center" vertical="top" wrapText="1"/>
    </xf>
    <xf numFmtId="0" fontId="11" fillId="0" borderId="54" xfId="0" applyFont="1" applyBorder="1" applyAlignment="1">
      <alignment horizontal="center" vertical="top" wrapText="1"/>
    </xf>
    <xf numFmtId="0" fontId="11" fillId="0" borderId="53" xfId="0" applyFont="1" applyBorder="1" applyAlignment="1">
      <alignment horizontal="center" vertical="top" wrapText="1"/>
    </xf>
    <xf numFmtId="0" fontId="11" fillId="0" borderId="50" xfId="0" applyFont="1" applyBorder="1" applyAlignment="1">
      <alignment horizontal="center" vertical="top" wrapText="1"/>
    </xf>
    <xf numFmtId="0" fontId="12" fillId="11" borderId="16" xfId="0" applyFont="1" applyFill="1" applyBorder="1" applyAlignment="1">
      <alignment horizontal="center"/>
    </xf>
    <xf numFmtId="0" fontId="12" fillId="11" borderId="0" xfId="0" applyFont="1" applyFill="1" applyBorder="1" applyAlignment="1">
      <alignment horizontal="center"/>
    </xf>
    <xf numFmtId="0" fontId="1" fillId="17" borderId="16" xfId="0" applyFont="1" applyFill="1" applyBorder="1" applyAlignment="1">
      <alignment horizontal="center"/>
    </xf>
    <xf numFmtId="0" fontId="1" fillId="17" borderId="0" xfId="0" applyFont="1" applyFill="1" applyBorder="1" applyAlignment="1">
      <alignment horizontal="center"/>
    </xf>
    <xf numFmtId="0" fontId="18" fillId="17" borderId="19" xfId="0" applyFont="1" applyFill="1" applyBorder="1" applyAlignment="1">
      <alignment horizontal="center"/>
    </xf>
    <xf numFmtId="0" fontId="18" fillId="17" borderId="13" xfId="0" applyFont="1" applyFill="1" applyBorder="1" applyAlignment="1">
      <alignment horizontal="center"/>
    </xf>
    <xf numFmtId="0" fontId="18" fillId="17" borderId="16" xfId="0" applyFont="1" applyFill="1" applyBorder="1" applyAlignment="1">
      <alignment horizontal="center"/>
    </xf>
    <xf numFmtId="0" fontId="18" fillId="17" borderId="0" xfId="0" applyFont="1" applyFill="1" applyBorder="1" applyAlignment="1">
      <alignment horizontal="center"/>
    </xf>
    <xf numFmtId="0" fontId="18" fillId="17" borderId="49" xfId="0" applyFont="1" applyFill="1" applyBorder="1" applyAlignment="1">
      <alignment horizontal="center"/>
    </xf>
    <xf numFmtId="0" fontId="18" fillId="17" borderId="14" xfId="0" applyFont="1" applyFill="1" applyBorder="1" applyAlignment="1">
      <alignment horizontal="center"/>
    </xf>
    <xf numFmtId="0" fontId="18" fillId="17" borderId="48" xfId="0" applyFont="1" applyFill="1" applyBorder="1" applyAlignment="1">
      <alignment horizontal="center"/>
    </xf>
    <xf numFmtId="0" fontId="0" fillId="0" borderId="16" xfId="0" applyBorder="1" applyAlignment="1">
      <alignment horizontal="left"/>
    </xf>
    <xf numFmtId="0" fontId="0" fillId="0" borderId="0" xfId="0" applyBorder="1" applyAlignment="1">
      <alignment horizontal="left"/>
    </xf>
    <xf numFmtId="0" fontId="0" fillId="0" borderId="16" xfId="0" applyFont="1" applyBorder="1" applyAlignment="1">
      <alignment horizontal="left" wrapText="1"/>
    </xf>
    <xf numFmtId="0" fontId="0" fillId="0" borderId="0" xfId="0" applyFont="1" applyBorder="1" applyAlignment="1">
      <alignment horizontal="left"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9" fillId="18" borderId="19" xfId="0" applyFont="1" applyFill="1" applyBorder="1" applyAlignment="1">
      <alignment horizontal="center"/>
    </xf>
    <xf numFmtId="0" fontId="9" fillId="18" borderId="13" xfId="0" applyFont="1" applyFill="1" applyBorder="1" applyAlignment="1">
      <alignment horizontal="center"/>
    </xf>
    <xf numFmtId="0" fontId="11" fillId="17" borderId="16" xfId="0" applyFont="1" applyFill="1" applyBorder="1" applyAlignment="1">
      <alignment horizontal="center"/>
    </xf>
    <xf numFmtId="0" fontId="11" fillId="17" borderId="0" xfId="0" applyFont="1" applyFill="1" applyBorder="1" applyAlignment="1">
      <alignment horizontal="center"/>
    </xf>
    <xf numFmtId="0" fontId="12" fillId="12" borderId="16" xfId="0" applyFont="1" applyFill="1" applyBorder="1" applyAlignment="1">
      <alignment horizontal="center"/>
    </xf>
    <xf numFmtId="0" fontId="12" fillId="12" borderId="0" xfId="0" applyFont="1" applyFill="1" applyBorder="1" applyAlignment="1">
      <alignment horizontal="center"/>
    </xf>
    <xf numFmtId="0" fontId="12" fillId="12" borderId="17" xfId="0" applyFont="1" applyFill="1" applyBorder="1" applyAlignment="1">
      <alignment horizontal="center"/>
    </xf>
    <xf numFmtId="0" fontId="3" fillId="18" borderId="16" xfId="0" applyFont="1" applyFill="1" applyBorder="1" applyAlignment="1">
      <alignment horizontal="center"/>
    </xf>
    <xf numFmtId="0" fontId="3" fillId="18" borderId="0" xfId="0" applyFont="1" applyFill="1" applyBorder="1" applyAlignment="1">
      <alignment horizontal="center"/>
    </xf>
    <xf numFmtId="0" fontId="11" fillId="18" borderId="16" xfId="0" applyFont="1" applyFill="1" applyBorder="1" applyAlignment="1">
      <alignment horizontal="center"/>
    </xf>
    <xf numFmtId="0" fontId="11" fillId="18" borderId="0" xfId="0" applyFont="1" applyFill="1" applyBorder="1" applyAlignment="1">
      <alignment horizontal="center"/>
    </xf>
    <xf numFmtId="0" fontId="9" fillId="18" borderId="16" xfId="0" applyFont="1" applyFill="1" applyBorder="1" applyAlignment="1">
      <alignment horizontal="center"/>
    </xf>
    <xf numFmtId="0" fontId="9" fillId="18" borderId="0" xfId="0" applyFont="1" applyFill="1" applyBorder="1" applyAlignment="1">
      <alignment horizontal="center"/>
    </xf>
    <xf numFmtId="0" fontId="9" fillId="19" borderId="16" xfId="0" applyFont="1" applyFill="1" applyBorder="1" applyAlignment="1">
      <alignment horizontal="center"/>
    </xf>
    <xf numFmtId="0" fontId="9" fillId="19" borderId="0" xfId="0" applyFont="1" applyFill="1" applyBorder="1" applyAlignment="1">
      <alignment horizontal="center"/>
    </xf>
    <xf numFmtId="0" fontId="11" fillId="19" borderId="16" xfId="0" applyFont="1" applyFill="1" applyBorder="1" applyAlignment="1">
      <alignment horizontal="center"/>
    </xf>
    <xf numFmtId="0" fontId="11" fillId="19" borderId="0" xfId="0" applyFont="1" applyFill="1" applyBorder="1" applyAlignment="1">
      <alignment horizontal="center"/>
    </xf>
    <xf numFmtId="0" fontId="12" fillId="13" borderId="16" xfId="0" applyFont="1" applyFill="1" applyBorder="1" applyAlignment="1">
      <alignment horizontal="center"/>
    </xf>
    <xf numFmtId="0" fontId="12" fillId="13" borderId="0" xfId="0" applyFont="1" applyFill="1" applyBorder="1" applyAlignment="1">
      <alignment horizontal="center"/>
    </xf>
    <xf numFmtId="0" fontId="12" fillId="13" borderId="17" xfId="0" applyFont="1" applyFill="1" applyBorder="1" applyAlignment="1">
      <alignment horizontal="center"/>
    </xf>
    <xf numFmtId="0" fontId="26" fillId="0" borderId="52" xfId="0" applyFont="1" applyFill="1" applyBorder="1" applyAlignment="1">
      <alignment horizontal="left" wrapText="1"/>
    </xf>
    <xf numFmtId="0" fontId="26" fillId="0" borderId="1" xfId="0" applyFont="1" applyFill="1" applyBorder="1" applyAlignment="1">
      <alignment horizontal="left" wrapText="1"/>
    </xf>
    <xf numFmtId="0" fontId="26" fillId="0" borderId="60" xfId="0" applyFont="1" applyFill="1" applyBorder="1" applyAlignment="1">
      <alignment horizontal="left" wrapText="1"/>
    </xf>
    <xf numFmtId="0" fontId="19" fillId="3" borderId="16" xfId="0" applyFont="1" applyFill="1" applyBorder="1" applyAlignment="1">
      <alignment horizontal="center"/>
    </xf>
    <xf numFmtId="0" fontId="19" fillId="3" borderId="0" xfId="0" applyFont="1" applyFill="1" applyBorder="1" applyAlignment="1">
      <alignment horizontal="center"/>
    </xf>
    <xf numFmtId="0" fontId="19" fillId="3" borderId="17" xfId="0" applyFont="1" applyFill="1" applyBorder="1" applyAlignment="1">
      <alignment horizontal="center"/>
    </xf>
    <xf numFmtId="0" fontId="0" fillId="4" borderId="0" xfId="0" applyFill="1" applyBorder="1" applyAlignment="1">
      <alignment horizontal="center"/>
    </xf>
    <xf numFmtId="0" fontId="0" fillId="4" borderId="12" xfId="0" applyFill="1" applyBorder="1" applyAlignment="1">
      <alignment horizontal="center"/>
    </xf>
    <xf numFmtId="0" fontId="3" fillId="2" borderId="19"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48" xfId="0" applyFont="1" applyFill="1" applyBorder="1" applyAlignment="1">
      <alignment horizontal="center"/>
    </xf>
    <xf numFmtId="0" fontId="3" fillId="2" borderId="5" xfId="0" applyFont="1" applyFill="1" applyBorder="1" applyAlignment="1">
      <alignment horizontal="center"/>
    </xf>
    <xf numFmtId="0" fontId="3" fillId="2" borderId="0" xfId="0" applyFont="1" applyFill="1" applyBorder="1" applyAlignment="1">
      <alignment horizontal="center"/>
    </xf>
    <xf numFmtId="0" fontId="3" fillId="2" borderId="17" xfId="0" applyFont="1" applyFill="1" applyBorder="1" applyAlignment="1">
      <alignment horizontal="center"/>
    </xf>
    <xf numFmtId="0" fontId="9" fillId="4" borderId="16"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50" xfId="0" applyFont="1" applyFill="1" applyBorder="1" applyAlignment="1">
      <alignment horizontal="left" vertical="center" wrapText="1"/>
    </xf>
    <xf numFmtId="0" fontId="18" fillId="2" borderId="61" xfId="0" applyFont="1" applyFill="1" applyBorder="1" applyAlignment="1">
      <alignment horizontal="center"/>
    </xf>
    <xf numFmtId="0" fontId="18" fillId="2" borderId="62" xfId="0" applyFont="1" applyFill="1" applyBorder="1" applyAlignment="1">
      <alignment horizontal="center"/>
    </xf>
    <xf numFmtId="0" fontId="18" fillId="2" borderId="63" xfId="0" applyFont="1" applyFill="1" applyBorder="1" applyAlignment="1">
      <alignment horizontal="center"/>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21" fillId="0" borderId="0" xfId="0" applyFont="1" applyBorder="1" applyAlignment="1">
      <alignment horizontal="left" vertical="top" wrapText="1"/>
    </xf>
    <xf numFmtId="0" fontId="0" fillId="0" borderId="0" xfId="0" applyBorder="1" applyAlignment="1" applyProtection="1">
      <alignment horizontal="center"/>
      <protection locked="0"/>
    </xf>
    <xf numFmtId="0" fontId="0" fillId="0" borderId="17" xfId="0" applyBorder="1" applyAlignment="1" applyProtection="1">
      <alignment horizontal="center"/>
      <protection locked="0"/>
    </xf>
    <xf numFmtId="0" fontId="18" fillId="2" borderId="16" xfId="0" applyFont="1" applyFill="1" applyBorder="1" applyAlignment="1">
      <alignment horizontal="center"/>
    </xf>
    <xf numFmtId="0" fontId="18" fillId="2" borderId="0" xfId="0" applyFont="1" applyFill="1" applyBorder="1" applyAlignment="1">
      <alignment horizontal="center"/>
    </xf>
    <xf numFmtId="0" fontId="18" fillId="2" borderId="17" xfId="0" applyFont="1" applyFill="1" applyBorder="1" applyAlignment="1">
      <alignment horizontal="center"/>
    </xf>
    <xf numFmtId="0" fontId="11" fillId="2" borderId="0" xfId="0" applyFont="1" applyFill="1" applyBorder="1" applyAlignment="1">
      <alignment horizontal="center"/>
    </xf>
    <xf numFmtId="0" fontId="11" fillId="2" borderId="17" xfId="0" applyFont="1" applyFill="1" applyBorder="1" applyAlignment="1">
      <alignment horizontal="center"/>
    </xf>
    <xf numFmtId="0" fontId="3" fillId="2" borderId="12" xfId="0" applyFont="1" applyFill="1" applyBorder="1" applyAlignment="1">
      <alignment horizontal="center"/>
    </xf>
    <xf numFmtId="0" fontId="20" fillId="2" borderId="12" xfId="0" applyFont="1" applyFill="1" applyBorder="1" applyAlignment="1">
      <alignment horizontal="center"/>
    </xf>
    <xf numFmtId="0" fontId="3" fillId="2" borderId="50" xfId="0" applyFont="1" applyFill="1" applyBorder="1" applyAlignment="1">
      <alignment horizontal="center"/>
    </xf>
    <xf numFmtId="0" fontId="9" fillId="0" borderId="19" xfId="0" applyFont="1" applyBorder="1" applyAlignment="1">
      <alignment horizontal="left" vertical="center" wrapText="1"/>
    </xf>
    <xf numFmtId="0" fontId="9" fillId="0" borderId="13" xfId="0" applyFont="1" applyBorder="1" applyAlignment="1">
      <alignment horizontal="left" vertical="center" wrapText="1"/>
    </xf>
    <xf numFmtId="0" fontId="21" fillId="0" borderId="13" xfId="0" applyFont="1" applyBorder="1" applyAlignment="1">
      <alignment horizontal="left" vertical="top" wrapText="1"/>
    </xf>
    <xf numFmtId="0" fontId="0" fillId="0" borderId="13" xfId="0" applyBorder="1" applyAlignment="1" applyProtection="1">
      <alignment horizontal="center"/>
      <protection locked="0"/>
    </xf>
    <xf numFmtId="0" fontId="0" fillId="0" borderId="49" xfId="0" applyBorder="1" applyAlignment="1" applyProtection="1">
      <alignment horizontal="center"/>
      <protection locked="0"/>
    </xf>
    <xf numFmtId="0" fontId="9" fillId="0" borderId="18" xfId="0" applyFont="1" applyBorder="1" applyAlignment="1">
      <alignment horizontal="left" vertical="center" wrapText="1"/>
    </xf>
    <xf numFmtId="0" fontId="9" fillId="0" borderId="12" xfId="0" applyFont="1" applyBorder="1" applyAlignment="1">
      <alignment horizontal="left" vertical="center" wrapText="1"/>
    </xf>
    <xf numFmtId="0" fontId="21" fillId="0" borderId="12" xfId="0" applyFont="1" applyBorder="1" applyAlignment="1">
      <alignment horizontal="left" vertical="top" wrapText="1"/>
    </xf>
    <xf numFmtId="0" fontId="0" fillId="0" borderId="12" xfId="0" applyBorder="1" applyAlignment="1" applyProtection="1">
      <alignment horizontal="center"/>
      <protection locked="0"/>
    </xf>
    <xf numFmtId="0" fontId="0" fillId="0" borderId="50" xfId="0" applyBorder="1" applyAlignment="1" applyProtection="1">
      <alignment horizontal="center"/>
      <protection locked="0"/>
    </xf>
    <xf numFmtId="0" fontId="1" fillId="0" borderId="28" xfId="0" applyFont="1" applyFill="1" applyBorder="1" applyAlignment="1">
      <alignment horizontal="center"/>
    </xf>
    <xf numFmtId="0" fontId="1" fillId="0" borderId="11" xfId="0" applyFont="1" applyFill="1" applyBorder="1" applyAlignment="1">
      <alignment horizontal="center"/>
    </xf>
    <xf numFmtId="0" fontId="1" fillId="0" borderId="21" xfId="0" applyFont="1" applyFill="1" applyBorder="1" applyAlignment="1">
      <alignment horizontal="center"/>
    </xf>
    <xf numFmtId="0" fontId="1" fillId="0" borderId="20" xfId="0" applyFont="1" applyBorder="1" applyAlignment="1">
      <alignment horizontal="center"/>
    </xf>
    <xf numFmtId="0" fontId="1" fillId="0" borderId="11" xfId="0" applyFont="1" applyBorder="1" applyAlignment="1">
      <alignment horizontal="center"/>
    </xf>
    <xf numFmtId="0" fontId="1" fillId="0" borderId="21" xfId="0" applyFont="1" applyBorder="1" applyAlignment="1">
      <alignment horizontal="center"/>
    </xf>
    <xf numFmtId="0" fontId="1" fillId="2" borderId="34" xfId="0" applyFont="1" applyFill="1" applyBorder="1" applyAlignment="1">
      <alignment horizontal="left"/>
    </xf>
    <xf numFmtId="0" fontId="1" fillId="2" borderId="35" xfId="0" applyFont="1" applyFill="1" applyBorder="1" applyAlignment="1">
      <alignment horizontal="left"/>
    </xf>
    <xf numFmtId="0" fontId="1" fillId="2" borderId="36" xfId="0" applyFont="1" applyFill="1" applyBorder="1" applyAlignment="1">
      <alignment horizontal="left"/>
    </xf>
    <xf numFmtId="0" fontId="1" fillId="2" borderId="15" xfId="0" applyFont="1" applyFill="1" applyBorder="1" applyAlignment="1">
      <alignment horizontal="center"/>
    </xf>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2" borderId="25" xfId="0" applyFont="1" applyFill="1" applyBorder="1" applyAlignment="1">
      <alignment horizontal="center"/>
    </xf>
    <xf numFmtId="0" fontId="15" fillId="0" borderId="26" xfId="0" applyFont="1" applyBorder="1" applyAlignment="1">
      <alignment vertical="center" wrapText="1"/>
    </xf>
    <xf numFmtId="0" fontId="15" fillId="0" borderId="15"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7" xfId="0" applyFont="1" applyBorder="1" applyAlignment="1">
      <alignment vertical="center" wrapText="1"/>
    </xf>
    <xf numFmtId="0" fontId="15" fillId="0" borderId="39" xfId="0" applyFont="1" applyBorder="1" applyAlignment="1">
      <alignment vertical="center" wrapText="1"/>
    </xf>
    <xf numFmtId="0" fontId="15" fillId="0" borderId="41" xfId="0" applyFont="1" applyBorder="1" applyAlignment="1">
      <alignment vertical="center" wrapText="1"/>
    </xf>
    <xf numFmtId="0" fontId="1" fillId="0" borderId="15" xfId="0" applyFont="1" applyBorder="1" applyAlignment="1">
      <alignment horizontal="center"/>
    </xf>
    <xf numFmtId="0" fontId="1" fillId="0" borderId="27" xfId="0" applyFont="1" applyBorder="1" applyAlignment="1">
      <alignment horizontal="center"/>
    </xf>
    <xf numFmtId="0" fontId="1" fillId="2" borderId="23" xfId="0" applyFont="1" applyFill="1" applyBorder="1" applyAlignment="1">
      <alignment horizontal="left"/>
    </xf>
    <xf numFmtId="0" fontId="1" fillId="2" borderId="24" xfId="0" applyFont="1" applyFill="1" applyBorder="1" applyAlignment="1">
      <alignment horizontal="left"/>
    </xf>
    <xf numFmtId="0" fontId="1" fillId="2" borderId="25" xfId="0" applyFont="1" applyFill="1" applyBorder="1" applyAlignment="1">
      <alignment horizontal="left"/>
    </xf>
    <xf numFmtId="0" fontId="1" fillId="0" borderId="26" xfId="0" applyFont="1" applyBorder="1"/>
    <xf numFmtId="0" fontId="1" fillId="0" borderId="15" xfId="0" applyFont="1" applyBorder="1"/>
    <xf numFmtId="0" fontId="1" fillId="0" borderId="23" xfId="0" applyFont="1" applyFill="1" applyBorder="1" applyAlignment="1">
      <alignment horizontal="left"/>
    </xf>
    <xf numFmtId="0" fontId="1" fillId="0" borderId="24" xfId="0" applyFont="1" applyFill="1" applyBorder="1" applyAlignment="1">
      <alignment horizontal="left"/>
    </xf>
    <xf numFmtId="0" fontId="1" fillId="0" borderId="25" xfId="0" applyFont="1" applyFill="1" applyBorder="1" applyAlignment="1">
      <alignment horizontal="left"/>
    </xf>
    <xf numFmtId="0" fontId="1" fillId="0" borderId="44" xfId="0" applyFont="1" applyBorder="1"/>
    <xf numFmtId="0" fontId="1" fillId="0" borderId="46" xfId="0" applyFont="1" applyBorder="1"/>
    <xf numFmtId="0" fontId="1" fillId="0" borderId="41" xfId="0" applyFont="1" applyBorder="1"/>
    <xf numFmtId="0" fontId="0" fillId="0" borderId="20" xfId="0" applyBorder="1" applyAlignment="1">
      <alignment wrapText="1"/>
    </xf>
    <xf numFmtId="0" fontId="0" fillId="0" borderId="21" xfId="0" applyBorder="1"/>
    <xf numFmtId="0" fontId="0" fillId="0" borderId="33" xfId="0" applyBorder="1" applyAlignment="1">
      <alignment wrapText="1"/>
    </xf>
    <xf numFmtId="0" fontId="0" fillId="0" borderId="43" xfId="0" applyBorder="1" applyAlignment="1">
      <alignment wrapText="1"/>
    </xf>
    <xf numFmtId="0" fontId="29" fillId="0" borderId="3" xfId="0" applyFont="1" applyBorder="1" applyAlignment="1">
      <alignment vertical="center" wrapText="1"/>
    </xf>
    <xf numFmtId="0" fontId="29" fillId="0" borderId="3" xfId="0" applyFont="1" applyFill="1" applyBorder="1" applyAlignment="1">
      <alignment vertical="center" wrapText="1"/>
    </xf>
    <xf numFmtId="0" fontId="0" fillId="0" borderId="0" xfId="0" applyFont="1"/>
    <xf numFmtId="0" fontId="29" fillId="0" borderId="0" xfId="0" applyFont="1" applyBorder="1" applyAlignment="1">
      <alignment vertical="center" wrapText="1"/>
    </xf>
    <xf numFmtId="0" fontId="0" fillId="0" borderId="0" xfId="0" applyBorder="1" applyAlignment="1">
      <alignment vertical="center" wrapText="1"/>
    </xf>
    <xf numFmtId="0" fontId="29" fillId="0" borderId="0" xfId="0" applyFont="1" applyFill="1" applyBorder="1" applyAlignment="1">
      <alignment vertical="center" wrapText="1"/>
    </xf>
    <xf numFmtId="0" fontId="29" fillId="0" borderId="5" xfId="0" applyFont="1" applyBorder="1" applyAlignment="1">
      <alignment vertical="center" wrapText="1"/>
    </xf>
    <xf numFmtId="0" fontId="29" fillId="0" borderId="5" xfId="0" applyFont="1" applyFill="1" applyBorder="1" applyAlignment="1">
      <alignment vertical="center" wrapText="1"/>
    </xf>
    <xf numFmtId="0" fontId="0" fillId="4" borderId="64" xfId="0" applyFill="1" applyBorder="1"/>
    <xf numFmtId="0" fontId="0" fillId="0" borderId="6" xfId="0" applyBorder="1" applyAlignment="1">
      <alignment vertical="center" wrapText="1"/>
    </xf>
    <xf numFmtId="0" fontId="29" fillId="0" borderId="6" xfId="0" applyFont="1" applyFill="1" applyBorder="1" applyAlignment="1">
      <alignment vertical="center" wrapText="1"/>
    </xf>
    <xf numFmtId="0" fontId="29" fillId="0" borderId="6" xfId="0" applyFont="1" applyBorder="1" applyAlignment="1">
      <alignment vertical="center" wrapText="1"/>
    </xf>
    <xf numFmtId="0" fontId="0" fillId="0" borderId="5" xfId="0" applyFont="1" applyBorder="1" applyAlignment="1">
      <alignment vertical="center"/>
    </xf>
  </cellXfs>
  <cellStyles count="1">
    <cellStyle name="Normal" xfId="0" builtinId="0"/>
  </cellStyles>
  <dxfs count="888">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u val="none"/>
        <color theme="5" tint="-0.24994659260841701"/>
      </font>
      <fill>
        <patternFill>
          <bgColor theme="5" tint="0.3999450666829432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1" tint="0.34998626667073579"/>
      </font>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color theme="8" tint="-0.24994659260841701"/>
      </font>
      <fill>
        <patternFill>
          <bgColor theme="8" tint="0.59996337778862885"/>
        </patternFill>
      </fill>
    </dxf>
    <dxf>
      <font>
        <color rgb="FF9C5700"/>
      </font>
      <fill>
        <patternFill>
          <bgColor rgb="FFFFEB9C"/>
        </patternFill>
      </fill>
    </dxf>
    <dxf>
      <font>
        <color theme="8" tint="-0.24994659260841701"/>
      </font>
      <fill>
        <patternFill>
          <bgColor theme="8" tint="0.59996337778862885"/>
        </patternFill>
      </fill>
    </dxf>
    <dxf>
      <font>
        <color rgb="FF9C5700"/>
      </font>
      <fill>
        <patternFill>
          <bgColor rgb="FFFFEB9C"/>
        </patternFill>
      </fill>
    </dxf>
    <dxf>
      <font>
        <color theme="8" tint="-0.24994659260841701"/>
      </font>
      <fill>
        <patternFill>
          <bgColor theme="8" tint="0.59996337778862885"/>
        </patternFill>
      </fill>
    </dxf>
    <dxf>
      <font>
        <color rgb="FF9C5700"/>
      </font>
      <fill>
        <patternFill>
          <bgColor rgb="FFFFEB9C"/>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8" tint="-0.24994659260841701"/>
      </font>
      <fill>
        <patternFill>
          <bgColor theme="8" tint="0.59996337778862885"/>
        </patternFill>
      </fill>
    </dxf>
    <dxf>
      <font>
        <color rgb="FF9C5700"/>
      </font>
      <fill>
        <patternFill>
          <bgColor rgb="FFFFEB9C"/>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rgb="FF9C5700"/>
      </font>
      <fill>
        <patternFill>
          <bgColor rgb="FFFFEB9C"/>
        </patternFill>
      </fill>
    </dxf>
    <dxf>
      <font>
        <color theme="8" tint="-0.24994659260841701"/>
      </font>
      <fill>
        <patternFill>
          <bgColor theme="8" tint="0.59996337778862885"/>
        </patternFill>
      </fill>
    </dxf>
    <dxf>
      <fill>
        <patternFill>
          <bgColor theme="8" tint="0.79998168889431442"/>
        </patternFill>
      </fill>
    </dxf>
    <dxf>
      <font>
        <color theme="5" tint="-0.24994659260841701"/>
      </font>
      <fill>
        <patternFill>
          <bgColor theme="5" tint="0.39994506668294322"/>
        </patternFill>
      </fill>
    </dxf>
    <dxf>
      <font>
        <color rgb="FF9C5700"/>
      </font>
      <fill>
        <patternFill>
          <bgColor rgb="FFFFEB9C"/>
        </patternFill>
      </fill>
    </dxf>
    <dxf>
      <font>
        <color theme="8" tint="-0.24994659260841701"/>
      </font>
      <fill>
        <patternFill>
          <bgColor theme="8" tint="0.59996337778862885"/>
        </patternFill>
      </fill>
    </dxf>
    <dxf>
      <fill>
        <patternFill>
          <bgColor theme="8" tint="0.79998168889431442"/>
        </patternFill>
      </fill>
    </dxf>
    <dxf>
      <font>
        <color theme="5" tint="-0.24994659260841701"/>
      </font>
      <fill>
        <patternFill>
          <bgColor theme="5" tint="0.39994506668294322"/>
        </patternFill>
      </fill>
    </dxf>
    <dxf>
      <font>
        <color rgb="FF9C5700"/>
      </font>
      <fill>
        <patternFill>
          <bgColor rgb="FFFFEB9C"/>
        </patternFill>
      </fill>
    </dxf>
    <dxf>
      <font>
        <color theme="8" tint="-0.24994659260841701"/>
      </font>
      <fill>
        <patternFill>
          <bgColor theme="8" tint="0.59996337778862885"/>
        </patternFill>
      </fill>
    </dxf>
    <dxf>
      <fill>
        <patternFill>
          <bgColor theme="8" tint="0.7999816888943144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5" tint="-0.24994659260841701"/>
      </font>
      <fill>
        <patternFill>
          <bgColor theme="5" tint="0.39994506668294322"/>
        </patternFill>
      </fill>
    </dxf>
    <dxf>
      <font>
        <color rgb="FF9C5700"/>
      </font>
      <fill>
        <patternFill>
          <bgColor rgb="FFFFEB9C"/>
        </patternFill>
      </fill>
    </dxf>
    <dxf>
      <font>
        <color theme="8" tint="-0.24994659260841701"/>
      </font>
      <fill>
        <patternFill>
          <bgColor theme="8" tint="0.59996337778862885"/>
        </patternFill>
      </fill>
    </dxf>
    <dxf>
      <fill>
        <patternFill>
          <bgColor theme="8" tint="0.7999816888943144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u val="none"/>
        <color theme="5" tint="-0.24994659260841701"/>
      </font>
      <fill>
        <patternFill>
          <bgColor theme="5" tint="0.3999450666829432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1" tint="0.34998626667073579"/>
      </font>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color theme="8" tint="-0.24994659260841701"/>
      </font>
      <fill>
        <patternFill>
          <bgColor theme="8" tint="0.59996337778862885"/>
        </patternFill>
      </fill>
    </dxf>
    <dxf>
      <font>
        <color rgb="FF9C5700"/>
      </font>
      <fill>
        <patternFill>
          <bgColor rgb="FFFFEB9C"/>
        </patternFill>
      </fill>
    </dxf>
    <dxf>
      <font>
        <color theme="8" tint="-0.24994659260841701"/>
      </font>
      <fill>
        <patternFill>
          <bgColor theme="8" tint="0.59996337778862885"/>
        </patternFill>
      </fill>
    </dxf>
    <dxf>
      <font>
        <color rgb="FF9C5700"/>
      </font>
      <fill>
        <patternFill>
          <bgColor rgb="FFFFEB9C"/>
        </patternFill>
      </fill>
    </dxf>
    <dxf>
      <font>
        <color theme="8" tint="-0.24994659260841701"/>
      </font>
      <fill>
        <patternFill>
          <bgColor theme="8" tint="0.59996337778862885"/>
        </patternFill>
      </fill>
    </dxf>
    <dxf>
      <font>
        <color rgb="FF9C5700"/>
      </font>
      <fill>
        <patternFill>
          <bgColor rgb="FFFFEB9C"/>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ill>
        <patternFill>
          <bgColor theme="0" tint="-4.9989318521683403E-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color theme="8" tint="-0.24994659260841701"/>
      </font>
      <fill>
        <patternFill>
          <bgColor theme="8" tint="0.59996337778862885"/>
        </patternFill>
      </fill>
    </dxf>
    <dxf>
      <font>
        <color rgb="FF9C5700"/>
      </font>
      <fill>
        <patternFill>
          <bgColor rgb="FFFFEB9C"/>
        </patternFill>
      </fill>
    </dxf>
    <dxf>
      <font>
        <color theme="8" tint="-0.24994659260841701"/>
      </font>
      <fill>
        <patternFill>
          <bgColor theme="8" tint="0.59996337778862885"/>
        </patternFill>
      </fill>
    </dxf>
    <dxf>
      <font>
        <color rgb="FF9C5700"/>
      </font>
      <fill>
        <patternFill>
          <bgColor rgb="FFFFEB9C"/>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ont>
        <color rgb="FF9C5700"/>
      </font>
      <fill>
        <patternFill>
          <bgColor rgb="FFFFEB9C"/>
        </patternFill>
      </fill>
    </dxf>
    <dxf>
      <font>
        <color theme="8" tint="-0.24994659260841701"/>
      </font>
      <fill>
        <patternFill>
          <bgColor theme="8" tint="0.59996337778862885"/>
        </patternFill>
      </fill>
    </dxf>
    <dxf>
      <fill>
        <patternFill>
          <bgColor theme="8" tint="0.79998168889431442"/>
        </patternFill>
      </fill>
    </dxf>
    <dxf>
      <font>
        <color theme="5" tint="-0.24994659260841701"/>
      </font>
      <fill>
        <patternFill>
          <bgColor theme="5" tint="0.39994506668294322"/>
        </patternFill>
      </fill>
    </dxf>
    <dxf>
      <font>
        <color rgb="FF9C5700"/>
      </font>
      <fill>
        <patternFill>
          <bgColor rgb="FFFFEB9C"/>
        </patternFill>
      </fill>
    </dxf>
    <dxf>
      <font>
        <color theme="8" tint="-0.24994659260841701"/>
      </font>
      <fill>
        <patternFill>
          <bgColor theme="8" tint="0.59996337778862885"/>
        </patternFill>
      </fill>
    </dxf>
    <dxf>
      <fill>
        <patternFill>
          <bgColor theme="8" tint="0.79998168889431442"/>
        </patternFill>
      </fill>
    </dxf>
    <dxf>
      <font>
        <color theme="5" tint="-0.24994659260841701"/>
      </font>
      <fill>
        <patternFill>
          <bgColor theme="5" tint="0.39994506668294322"/>
        </patternFill>
      </fill>
    </dxf>
    <dxf>
      <font>
        <color rgb="FF9C5700"/>
      </font>
      <fill>
        <patternFill>
          <bgColor rgb="FFFFEB9C"/>
        </patternFill>
      </fill>
    </dxf>
    <dxf>
      <font>
        <color theme="8" tint="-0.24994659260841701"/>
      </font>
      <fill>
        <patternFill>
          <bgColor theme="8" tint="0.59996337778862885"/>
        </patternFill>
      </fill>
    </dxf>
    <dxf>
      <fill>
        <patternFill>
          <bgColor theme="8" tint="0.79998168889431442"/>
        </patternFill>
      </fill>
    </dxf>
    <dxf>
      <font>
        <color theme="8" tint="-0.24994659260841701"/>
      </font>
      <fill>
        <patternFill>
          <bgColor theme="8" tint="0.59996337778862885"/>
        </patternFill>
      </fill>
    </dxf>
    <dxf>
      <font>
        <color rgb="FF9C5700"/>
      </font>
      <fill>
        <patternFill>
          <bgColor rgb="FFFFEB9C"/>
        </patternFill>
      </fill>
    </dxf>
    <dxf>
      <font>
        <color theme="5" tint="-0.24994659260841701"/>
      </font>
      <fill>
        <patternFill>
          <bgColor theme="5" tint="0.39994506668294322"/>
        </patternFill>
      </fill>
    </dxf>
    <dxf>
      <fill>
        <patternFill>
          <bgColor theme="0" tint="-0.14996795556505021"/>
        </patternFill>
      </fill>
    </dxf>
    <dxf>
      <font>
        <u val="none"/>
        <color theme="5" tint="-0.24994659260841701"/>
      </font>
      <fill>
        <patternFill>
          <bgColor theme="5" tint="0.39994506668294322"/>
        </patternFill>
      </fill>
    </dxf>
    <dxf>
      <font>
        <color theme="8" tint="-0.24994659260841701"/>
      </font>
      <fill>
        <patternFill>
          <bgColor theme="8" tint="0.59996337778862885"/>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5" tint="-0.24994659260841701"/>
      </font>
      <fill>
        <patternFill>
          <bgColor theme="5" tint="0.39994506668294322"/>
        </patternFill>
      </fill>
    </dxf>
    <dxf>
      <font>
        <color rgb="FF9C5700"/>
      </font>
      <fill>
        <patternFill>
          <bgColor rgb="FFFFEB9C"/>
        </patternFill>
      </fill>
    </dxf>
    <dxf>
      <font>
        <color theme="8" tint="-0.24994659260841701"/>
      </font>
      <fill>
        <patternFill>
          <bgColor theme="8" tint="0.59996337778862885"/>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457200</xdr:colOff>
      <xdr:row>0</xdr:row>
      <xdr:rowOff>177800</xdr:rowOff>
    </xdr:from>
    <xdr:to>
      <xdr:col>23</xdr:col>
      <xdr:colOff>63138</xdr:colOff>
      <xdr:row>38</xdr:row>
      <xdr:rowOff>127000</xdr:rowOff>
    </xdr:to>
    <xdr:pic>
      <xdr:nvPicPr>
        <xdr:cNvPr id="2" name="Picture 1">
          <a:extLst>
            <a:ext uri="{FF2B5EF4-FFF2-40B4-BE49-F238E27FC236}">
              <a16:creationId xmlns:a16="http://schemas.microsoft.com/office/drawing/2014/main" id="{B345EEAB-ED8F-FD45-B78F-6AA796EAD07F}"/>
            </a:ext>
          </a:extLst>
        </xdr:cNvPr>
        <xdr:cNvPicPr>
          <a:picLocks noChangeAspect="1"/>
        </xdr:cNvPicPr>
      </xdr:nvPicPr>
      <xdr:blipFill>
        <a:blip xmlns:r="http://schemas.openxmlformats.org/officeDocument/2006/relationships" r:embed="rId1"/>
        <a:stretch>
          <a:fillRect/>
        </a:stretch>
      </xdr:blipFill>
      <xdr:spPr>
        <a:xfrm>
          <a:off x="11404600" y="177800"/>
          <a:ext cx="13017138" cy="829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88900</xdr:colOff>
      <xdr:row>7</xdr:row>
      <xdr:rowOff>25400</xdr:rowOff>
    </xdr:to>
    <xdr:pic>
      <xdr:nvPicPr>
        <xdr:cNvPr id="2" name="Picture 1">
          <a:extLst>
            <a:ext uri="{FF2B5EF4-FFF2-40B4-BE49-F238E27FC236}">
              <a16:creationId xmlns:a16="http://schemas.microsoft.com/office/drawing/2014/main" id="{28B20C3F-17EE-B144-8FEB-F4555835E808}"/>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59900" y="1384300"/>
          <a:ext cx="88900" cy="24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AC113-9E3D-C64D-ACF9-475046862C86}">
  <dimension ref="A1:A13"/>
  <sheetViews>
    <sheetView tabSelected="1" workbookViewId="0">
      <selection activeCell="A15" sqref="A15"/>
    </sheetView>
  </sheetViews>
  <sheetFormatPr baseColWidth="10" defaultColWidth="11" defaultRowHeight="16"/>
  <cols>
    <col min="1" max="1" width="110.5" customWidth="1"/>
  </cols>
  <sheetData>
    <row r="1" spans="1:1" ht="26">
      <c r="A1" s="144" t="s">
        <v>97</v>
      </c>
    </row>
    <row r="2" spans="1:1" ht="46" customHeight="1">
      <c r="A2" s="145" t="s">
        <v>98</v>
      </c>
    </row>
    <row r="3" spans="1:1">
      <c r="A3" s="146"/>
    </row>
    <row r="4" spans="1:1" ht="26">
      <c r="A4" s="147" t="s">
        <v>99</v>
      </c>
    </row>
    <row r="5" spans="1:1" ht="80" customHeight="1">
      <c r="A5" s="148" t="s">
        <v>527</v>
      </c>
    </row>
    <row r="6" spans="1:1" ht="53" customHeight="1">
      <c r="A6" s="149" t="s">
        <v>100</v>
      </c>
    </row>
    <row r="7" spans="1:1" ht="163" customHeight="1">
      <c r="A7" s="148" t="s">
        <v>512</v>
      </c>
    </row>
    <row r="8" spans="1:1" ht="56" customHeight="1">
      <c r="A8" s="148" t="s">
        <v>510</v>
      </c>
    </row>
    <row r="9" spans="1:1" ht="33" customHeight="1">
      <c r="A9" s="148" t="s">
        <v>509</v>
      </c>
    </row>
    <row r="10" spans="1:1" ht="66">
      <c r="A10" s="148" t="s">
        <v>552</v>
      </c>
    </row>
    <row r="11" spans="1:1" ht="75" customHeight="1">
      <c r="A11" s="150" t="s">
        <v>511</v>
      </c>
    </row>
    <row r="13" spans="1:1" ht="19">
      <c r="A13" s="235" t="s">
        <v>551</v>
      </c>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8E813-D11D-E34B-B18B-52B53ABBDF3B}">
  <dimension ref="A1:G174"/>
  <sheetViews>
    <sheetView workbookViewId="0">
      <selection activeCell="B5" sqref="B5"/>
    </sheetView>
  </sheetViews>
  <sheetFormatPr baseColWidth="10" defaultColWidth="11" defaultRowHeight="16"/>
  <cols>
    <col min="1" max="1" width="61.1640625" customWidth="1"/>
    <col min="2" max="2" width="28.6640625" customWidth="1"/>
  </cols>
  <sheetData>
    <row r="1" spans="1:7" ht="26">
      <c r="A1" s="251" t="s">
        <v>13</v>
      </c>
      <c r="B1" s="251"/>
      <c r="C1" s="251"/>
      <c r="D1" s="251"/>
      <c r="E1" s="251"/>
      <c r="F1" s="251"/>
      <c r="G1" s="251"/>
    </row>
    <row r="2" spans="1:7" s="11" customFormat="1" ht="21">
      <c r="A2" s="237" t="s">
        <v>530</v>
      </c>
      <c r="B2" s="237"/>
      <c r="C2" s="237"/>
      <c r="D2" s="237"/>
      <c r="E2" s="237"/>
      <c r="F2" s="237"/>
      <c r="G2" s="237"/>
    </row>
    <row r="3" spans="1:7" ht="21">
      <c r="A3" s="6" t="s">
        <v>14</v>
      </c>
      <c r="B3" s="7"/>
      <c r="C3" s="252"/>
      <c r="D3" s="252"/>
      <c r="E3" s="252"/>
      <c r="F3" s="252"/>
      <c r="G3" s="252"/>
    </row>
    <row r="4" spans="1:7">
      <c r="A4" s="5" t="s">
        <v>71</v>
      </c>
      <c r="B4" s="5" t="s">
        <v>70</v>
      </c>
      <c r="C4" s="238" t="s">
        <v>72</v>
      </c>
      <c r="D4" s="238"/>
      <c r="E4" s="238"/>
      <c r="F4" s="238"/>
      <c r="G4" s="238"/>
    </row>
    <row r="5" spans="1:7">
      <c r="A5" s="172" t="s">
        <v>531</v>
      </c>
      <c r="B5" s="22"/>
      <c r="C5" s="236"/>
      <c r="D5" s="236"/>
      <c r="E5" s="236"/>
      <c r="F5" s="236"/>
      <c r="G5" s="236"/>
    </row>
    <row r="6" spans="1:7">
      <c r="A6" t="s">
        <v>532</v>
      </c>
      <c r="B6" s="22"/>
      <c r="C6" s="236"/>
      <c r="D6" s="236"/>
      <c r="E6" s="236"/>
      <c r="F6" s="236"/>
      <c r="G6" s="236"/>
    </row>
    <row r="7" spans="1:7">
      <c r="A7" t="s">
        <v>528</v>
      </c>
      <c r="B7" s="23"/>
      <c r="C7" s="236"/>
      <c r="D7" s="236"/>
      <c r="E7" s="236"/>
      <c r="F7" s="236"/>
      <c r="G7" s="236"/>
    </row>
    <row r="8" spans="1:7">
      <c r="A8" s="161" t="s">
        <v>73</v>
      </c>
      <c r="B8" s="24"/>
      <c r="C8" s="236"/>
      <c r="D8" s="236"/>
      <c r="E8" s="236"/>
      <c r="F8" s="236"/>
      <c r="G8" s="236"/>
    </row>
    <row r="9" spans="1:7">
      <c r="A9" s="161" t="s">
        <v>513</v>
      </c>
      <c r="B9" s="24"/>
      <c r="C9" s="236"/>
      <c r="D9" s="236"/>
      <c r="E9" s="236"/>
      <c r="F9" s="236"/>
      <c r="G9" s="236"/>
    </row>
    <row r="10" spans="1:7">
      <c r="A10" s="161" t="s">
        <v>514</v>
      </c>
      <c r="B10" s="24"/>
      <c r="C10" s="236"/>
      <c r="D10" s="236"/>
      <c r="E10" s="236"/>
      <c r="F10" s="236"/>
      <c r="G10" s="236"/>
    </row>
    <row r="11" spans="1:7">
      <c r="A11" s="161" t="s">
        <v>533</v>
      </c>
      <c r="B11" s="24"/>
      <c r="C11" s="236"/>
      <c r="D11" s="236"/>
      <c r="E11" s="236"/>
      <c r="F11" s="236"/>
      <c r="G11" s="236"/>
    </row>
    <row r="12" spans="1:7">
      <c r="A12" s="161" t="s">
        <v>534</v>
      </c>
      <c r="B12" s="24"/>
      <c r="C12" s="236"/>
      <c r="D12" s="236"/>
      <c r="E12" s="236"/>
      <c r="F12" s="236"/>
      <c r="G12" s="236"/>
    </row>
    <row r="13" spans="1:7">
      <c r="A13" s="161" t="s">
        <v>515</v>
      </c>
      <c r="B13" s="24"/>
      <c r="C13" s="236"/>
      <c r="D13" s="236"/>
      <c r="E13" s="236"/>
      <c r="F13" s="236"/>
      <c r="G13" s="236"/>
    </row>
    <row r="14" spans="1:7">
      <c r="B14" s="24"/>
      <c r="C14" s="236"/>
      <c r="D14" s="236"/>
      <c r="E14" s="236"/>
      <c r="F14" s="236"/>
      <c r="G14" s="236"/>
    </row>
    <row r="15" spans="1:7">
      <c r="B15" s="24"/>
      <c r="C15" s="236"/>
      <c r="D15" s="236"/>
      <c r="E15" s="236"/>
      <c r="F15" s="236"/>
      <c r="G15" s="236"/>
    </row>
    <row r="16" spans="1:7">
      <c r="B16" s="24"/>
      <c r="C16" s="236"/>
      <c r="D16" s="236"/>
      <c r="E16" s="236"/>
      <c r="F16" s="236"/>
      <c r="G16" s="236"/>
    </row>
    <row r="17" spans="1:7" ht="21">
      <c r="A17" s="6" t="s">
        <v>535</v>
      </c>
      <c r="B17" s="165"/>
      <c r="C17" s="252"/>
      <c r="D17" s="252"/>
      <c r="E17" s="252"/>
      <c r="F17" s="252"/>
      <c r="G17" s="252"/>
    </row>
    <row r="18" spans="1:7">
      <c r="A18" s="164" t="s">
        <v>536</v>
      </c>
      <c r="B18" s="164" t="s">
        <v>70</v>
      </c>
      <c r="C18" s="238" t="s">
        <v>72</v>
      </c>
      <c r="D18" s="238"/>
      <c r="E18" s="238"/>
      <c r="F18" s="238"/>
      <c r="G18" s="238"/>
    </row>
    <row r="19" spans="1:7">
      <c r="A19" t="s">
        <v>537</v>
      </c>
      <c r="B19" s="173"/>
      <c r="C19" s="236"/>
      <c r="D19" s="236"/>
      <c r="E19" s="236"/>
      <c r="F19" s="236"/>
      <c r="G19" s="236"/>
    </row>
    <row r="20" spans="1:7" s="2" customFormat="1" ht="20" customHeight="1">
      <c r="A20" t="s">
        <v>538</v>
      </c>
      <c r="B20" s="173"/>
      <c r="C20" s="236"/>
      <c r="D20" s="236"/>
      <c r="E20" s="236"/>
      <c r="F20" s="236"/>
      <c r="G20" s="236"/>
    </row>
    <row r="21" spans="1:7">
      <c r="A21" t="s">
        <v>539</v>
      </c>
      <c r="B21" s="173"/>
      <c r="C21" s="236"/>
      <c r="D21" s="236"/>
      <c r="E21" s="236"/>
      <c r="F21" s="236"/>
      <c r="G21" s="236"/>
    </row>
    <row r="22" spans="1:7">
      <c r="A22" t="s">
        <v>540</v>
      </c>
      <c r="B22" s="173"/>
      <c r="C22" s="236"/>
      <c r="D22" s="236"/>
      <c r="E22" s="236"/>
      <c r="F22" s="236"/>
      <c r="G22" s="236"/>
    </row>
    <row r="23" spans="1:7">
      <c r="A23" t="s">
        <v>541</v>
      </c>
      <c r="B23" s="173"/>
      <c r="C23" s="236"/>
      <c r="D23" s="236"/>
      <c r="E23" s="236"/>
      <c r="F23" s="236"/>
      <c r="G23" s="236"/>
    </row>
    <row r="24" spans="1:7">
      <c r="B24" s="173"/>
      <c r="C24" s="236"/>
      <c r="D24" s="236"/>
      <c r="E24" s="236"/>
      <c r="F24" s="236"/>
      <c r="G24" s="236"/>
    </row>
    <row r="25" spans="1:7">
      <c r="B25" s="173"/>
      <c r="C25" s="236"/>
      <c r="D25" s="236"/>
      <c r="E25" s="236"/>
      <c r="F25" s="236"/>
      <c r="G25" s="236"/>
    </row>
    <row r="26" spans="1:7">
      <c r="B26" s="22"/>
      <c r="C26" s="236"/>
      <c r="D26" s="236"/>
      <c r="E26" s="236"/>
      <c r="F26" s="236"/>
      <c r="G26" s="236"/>
    </row>
    <row r="27" spans="1:7" ht="26">
      <c r="A27" s="240" t="s">
        <v>0</v>
      </c>
      <c r="B27" s="240"/>
      <c r="C27" s="240"/>
      <c r="D27" s="240"/>
      <c r="E27" s="240"/>
      <c r="F27" s="240"/>
      <c r="G27" s="240"/>
    </row>
    <row r="28" spans="1:7">
      <c r="A28" s="239"/>
      <c r="B28" s="239"/>
      <c r="C28" s="239"/>
      <c r="D28" s="239"/>
      <c r="E28" s="239"/>
      <c r="F28" s="239"/>
      <c r="G28" s="239"/>
    </row>
    <row r="29" spans="1:7" ht="21">
      <c r="A29" s="241" t="s">
        <v>1</v>
      </c>
      <c r="B29" s="241"/>
      <c r="C29" s="241"/>
      <c r="D29" s="241"/>
      <c r="E29" s="241"/>
      <c r="F29" s="241"/>
      <c r="G29" s="241"/>
    </row>
    <row r="30" spans="1:7">
      <c r="A30" s="242"/>
      <c r="B30" s="242"/>
      <c r="C30" s="242"/>
      <c r="D30" s="242"/>
      <c r="E30" s="242"/>
      <c r="F30" s="242"/>
      <c r="G30" s="242"/>
    </row>
    <row r="31" spans="1:7">
      <c r="A31" s="243"/>
      <c r="B31" s="244"/>
      <c r="C31" s="244"/>
      <c r="D31" s="244"/>
      <c r="E31" s="244"/>
      <c r="F31" s="244"/>
      <c r="G31" s="244"/>
    </row>
    <row r="32" spans="1:7">
      <c r="A32" s="243"/>
      <c r="B32" s="244"/>
      <c r="C32" s="244"/>
      <c r="D32" s="244"/>
      <c r="E32" s="244"/>
      <c r="F32" s="244"/>
      <c r="G32" s="244"/>
    </row>
    <row r="33" spans="1:7">
      <c r="A33" s="243"/>
      <c r="B33" s="244"/>
      <c r="C33" s="244"/>
      <c r="D33" s="244"/>
      <c r="E33" s="244"/>
      <c r="F33" s="244"/>
      <c r="G33" s="244"/>
    </row>
    <row r="34" spans="1:7">
      <c r="A34" s="243"/>
      <c r="B34" s="244"/>
      <c r="C34" s="244"/>
      <c r="D34" s="244"/>
      <c r="E34" s="244"/>
      <c r="F34" s="244"/>
      <c r="G34" s="244"/>
    </row>
    <row r="35" spans="1:7">
      <c r="A35" s="248"/>
      <c r="B35" s="248"/>
      <c r="C35" s="248"/>
      <c r="D35" s="248"/>
      <c r="E35" s="248"/>
      <c r="F35" s="248"/>
      <c r="G35" s="248"/>
    </row>
    <row r="36" spans="1:7">
      <c r="A36" s="239"/>
      <c r="B36" s="239"/>
      <c r="C36" s="239"/>
      <c r="D36" s="239"/>
      <c r="E36" s="239"/>
      <c r="F36" s="239"/>
      <c r="G36" s="239"/>
    </row>
    <row r="37" spans="1:7" ht="21">
      <c r="A37" s="241" t="s">
        <v>2</v>
      </c>
      <c r="B37" s="241"/>
      <c r="C37" s="241"/>
      <c r="D37" s="241"/>
      <c r="E37" s="241"/>
      <c r="F37" s="241"/>
      <c r="G37" s="241"/>
    </row>
    <row r="38" spans="1:7">
      <c r="A38" s="242"/>
      <c r="B38" s="242"/>
      <c r="C38" s="242"/>
      <c r="D38" s="242"/>
      <c r="E38" s="242"/>
      <c r="F38" s="242"/>
      <c r="G38" s="242"/>
    </row>
    <row r="39" spans="1:7">
      <c r="A39" s="243"/>
      <c r="B39" s="244"/>
      <c r="C39" s="244"/>
      <c r="D39" s="244"/>
      <c r="E39" s="244"/>
      <c r="F39" s="244"/>
      <c r="G39" s="244"/>
    </row>
    <row r="40" spans="1:7">
      <c r="A40" s="243"/>
      <c r="B40" s="244"/>
      <c r="C40" s="244"/>
      <c r="D40" s="244"/>
      <c r="E40" s="244"/>
      <c r="F40" s="244"/>
      <c r="G40" s="244"/>
    </row>
    <row r="41" spans="1:7">
      <c r="A41" s="243"/>
      <c r="B41" s="244"/>
      <c r="C41" s="244"/>
      <c r="D41" s="244"/>
      <c r="E41" s="244"/>
      <c r="F41" s="244"/>
      <c r="G41" s="244"/>
    </row>
    <row r="42" spans="1:7">
      <c r="A42" s="243"/>
      <c r="B42" s="244"/>
      <c r="C42" s="244"/>
      <c r="D42" s="244"/>
      <c r="E42" s="244"/>
      <c r="F42" s="244"/>
      <c r="G42" s="244"/>
    </row>
    <row r="43" spans="1:7">
      <c r="A43" s="248"/>
      <c r="B43" s="248"/>
      <c r="C43" s="248"/>
      <c r="D43" s="248"/>
      <c r="E43" s="248"/>
      <c r="F43" s="248"/>
      <c r="G43" s="248"/>
    </row>
    <row r="44" spans="1:7">
      <c r="A44" s="239"/>
      <c r="B44" s="239"/>
      <c r="C44" s="239"/>
      <c r="D44" s="239"/>
      <c r="E44" s="239"/>
      <c r="F44" s="239"/>
      <c r="G44" s="239"/>
    </row>
    <row r="45" spans="1:7" ht="21">
      <c r="A45" s="241" t="s">
        <v>3</v>
      </c>
      <c r="B45" s="241"/>
      <c r="C45" s="241"/>
      <c r="D45" s="241"/>
      <c r="E45" s="241"/>
      <c r="F45" s="241"/>
      <c r="G45" s="241"/>
    </row>
    <row r="46" spans="1:7">
      <c r="A46" s="249" t="s">
        <v>4</v>
      </c>
      <c r="B46" s="249"/>
      <c r="C46" s="249"/>
      <c r="D46" s="249"/>
      <c r="E46" s="249"/>
      <c r="F46" s="249"/>
      <c r="G46" s="249"/>
    </row>
    <row r="47" spans="1:7">
      <c r="A47" s="242"/>
      <c r="B47" s="242"/>
      <c r="C47" s="242"/>
      <c r="D47" s="242"/>
      <c r="E47" s="242"/>
      <c r="F47" s="242"/>
      <c r="G47" s="242"/>
    </row>
    <row r="48" spans="1:7">
      <c r="A48" s="243"/>
      <c r="B48" s="244"/>
      <c r="C48" s="244"/>
      <c r="D48" s="244"/>
      <c r="E48" s="244"/>
      <c r="F48" s="244"/>
      <c r="G48" s="244"/>
    </row>
    <row r="49" spans="1:7">
      <c r="A49" s="243"/>
      <c r="B49" s="244"/>
      <c r="C49" s="244"/>
      <c r="D49" s="244"/>
      <c r="E49" s="244"/>
      <c r="F49" s="244"/>
      <c r="G49" s="244"/>
    </row>
    <row r="50" spans="1:7">
      <c r="A50" s="243"/>
      <c r="B50" s="244"/>
      <c r="C50" s="244"/>
      <c r="D50" s="244"/>
      <c r="E50" s="244"/>
      <c r="F50" s="244"/>
      <c r="G50" s="244"/>
    </row>
    <row r="51" spans="1:7">
      <c r="A51" s="243"/>
      <c r="B51" s="244"/>
      <c r="C51" s="244"/>
      <c r="D51" s="244"/>
      <c r="E51" s="244"/>
      <c r="F51" s="244"/>
      <c r="G51" s="244"/>
    </row>
    <row r="52" spans="1:7">
      <c r="A52" s="243"/>
      <c r="B52" s="244"/>
      <c r="C52" s="244"/>
      <c r="D52" s="244"/>
      <c r="E52" s="244"/>
      <c r="F52" s="244"/>
      <c r="G52" s="244"/>
    </row>
    <row r="53" spans="1:7">
      <c r="A53" s="243"/>
      <c r="B53" s="244"/>
      <c r="C53" s="244"/>
      <c r="D53" s="244"/>
      <c r="E53" s="244"/>
      <c r="F53" s="244"/>
      <c r="G53" s="244"/>
    </row>
    <row r="54" spans="1:7">
      <c r="A54" s="249" t="s">
        <v>5</v>
      </c>
      <c r="B54" s="249"/>
      <c r="C54" s="249"/>
      <c r="D54" s="249"/>
      <c r="E54" s="249"/>
      <c r="F54" s="249"/>
      <c r="G54" s="249"/>
    </row>
    <row r="55" spans="1:7">
      <c r="A55" s="242"/>
      <c r="B55" s="242"/>
      <c r="C55" s="242"/>
      <c r="D55" s="242"/>
      <c r="E55" s="242"/>
      <c r="F55" s="242"/>
      <c r="G55" s="242"/>
    </row>
    <row r="56" spans="1:7">
      <c r="A56" s="243"/>
      <c r="B56" s="244"/>
      <c r="C56" s="244"/>
      <c r="D56" s="244"/>
      <c r="E56" s="244"/>
      <c r="F56" s="244"/>
      <c r="G56" s="244"/>
    </row>
    <row r="57" spans="1:7">
      <c r="A57" s="243"/>
      <c r="B57" s="244"/>
      <c r="C57" s="244"/>
      <c r="D57" s="244"/>
      <c r="E57" s="244"/>
      <c r="F57" s="244"/>
      <c r="G57" s="244"/>
    </row>
    <row r="58" spans="1:7">
      <c r="A58" s="243"/>
      <c r="B58" s="244"/>
      <c r="C58" s="244"/>
      <c r="D58" s="244"/>
      <c r="E58" s="244"/>
      <c r="F58" s="244"/>
      <c r="G58" s="244"/>
    </row>
    <row r="59" spans="1:7">
      <c r="A59" s="243"/>
      <c r="B59" s="244"/>
      <c r="C59" s="244"/>
      <c r="D59" s="244"/>
      <c r="E59" s="244"/>
      <c r="F59" s="244"/>
      <c r="G59" s="244"/>
    </row>
    <row r="60" spans="1:7">
      <c r="A60" s="243"/>
      <c r="B60" s="244"/>
      <c r="C60" s="244"/>
      <c r="D60" s="244"/>
      <c r="E60" s="244"/>
      <c r="F60" s="244"/>
      <c r="G60" s="244"/>
    </row>
    <row r="61" spans="1:7">
      <c r="A61" s="243"/>
      <c r="B61" s="244"/>
      <c r="C61" s="244"/>
      <c r="D61" s="244"/>
      <c r="E61" s="244"/>
      <c r="F61" s="244"/>
      <c r="G61" s="244"/>
    </row>
    <row r="62" spans="1:7">
      <c r="A62" s="249" t="s">
        <v>6</v>
      </c>
      <c r="B62" s="249"/>
      <c r="C62" s="249"/>
      <c r="D62" s="249"/>
      <c r="E62" s="249"/>
      <c r="F62" s="249"/>
      <c r="G62" s="249"/>
    </row>
    <row r="63" spans="1:7">
      <c r="A63" s="242"/>
      <c r="B63" s="242"/>
      <c r="C63" s="242"/>
      <c r="D63" s="242"/>
      <c r="E63" s="242"/>
      <c r="F63" s="242"/>
      <c r="G63" s="242"/>
    </row>
    <row r="64" spans="1:7">
      <c r="A64" s="243"/>
      <c r="B64" s="244"/>
      <c r="C64" s="244"/>
      <c r="D64" s="244"/>
      <c r="E64" s="244"/>
      <c r="F64" s="244"/>
      <c r="G64" s="244"/>
    </row>
    <row r="65" spans="1:7">
      <c r="A65" s="243"/>
      <c r="B65" s="244"/>
      <c r="C65" s="244"/>
      <c r="D65" s="244"/>
      <c r="E65" s="244"/>
      <c r="F65" s="244"/>
      <c r="G65" s="244"/>
    </row>
    <row r="66" spans="1:7">
      <c r="A66" s="243"/>
      <c r="B66" s="244"/>
      <c r="C66" s="244"/>
      <c r="D66" s="244"/>
      <c r="E66" s="244"/>
      <c r="F66" s="244"/>
      <c r="G66" s="244"/>
    </row>
    <row r="67" spans="1:7">
      <c r="A67" s="243"/>
      <c r="B67" s="244"/>
      <c r="C67" s="244"/>
      <c r="D67" s="244"/>
      <c r="E67" s="244"/>
      <c r="F67" s="244"/>
      <c r="G67" s="244"/>
    </row>
    <row r="68" spans="1:7">
      <c r="A68" s="243"/>
      <c r="B68" s="244"/>
      <c r="C68" s="244"/>
      <c r="D68" s="244"/>
      <c r="E68" s="244"/>
      <c r="F68" s="244"/>
      <c r="G68" s="244"/>
    </row>
    <row r="69" spans="1:7">
      <c r="A69" s="243"/>
      <c r="B69" s="244"/>
      <c r="C69" s="244"/>
      <c r="D69" s="244"/>
      <c r="E69" s="244"/>
      <c r="F69" s="244"/>
      <c r="G69" s="244"/>
    </row>
    <row r="70" spans="1:7">
      <c r="A70" s="243"/>
      <c r="B70" s="244"/>
      <c r="C70" s="244"/>
      <c r="D70" s="244"/>
      <c r="E70" s="244"/>
      <c r="F70" s="244"/>
      <c r="G70" s="244"/>
    </row>
    <row r="71" spans="1:7">
      <c r="A71" s="249" t="s">
        <v>7</v>
      </c>
      <c r="B71" s="249"/>
      <c r="C71" s="249"/>
      <c r="D71" s="249"/>
      <c r="E71" s="249"/>
      <c r="F71" s="249"/>
      <c r="G71" s="249"/>
    </row>
    <row r="72" spans="1:7">
      <c r="A72" s="242"/>
      <c r="B72" s="242"/>
      <c r="C72" s="242"/>
      <c r="D72" s="242"/>
      <c r="E72" s="242"/>
      <c r="F72" s="242"/>
      <c r="G72" s="242"/>
    </row>
    <row r="73" spans="1:7">
      <c r="A73" s="243"/>
      <c r="B73" s="244"/>
      <c r="C73" s="244"/>
      <c r="D73" s="244"/>
      <c r="E73" s="244"/>
      <c r="F73" s="244"/>
      <c r="G73" s="244"/>
    </row>
    <row r="74" spans="1:7">
      <c r="A74" s="243"/>
      <c r="B74" s="244"/>
      <c r="C74" s="244"/>
      <c r="D74" s="244"/>
      <c r="E74" s="244"/>
      <c r="F74" s="244"/>
      <c r="G74" s="244"/>
    </row>
    <row r="75" spans="1:7">
      <c r="A75" s="243"/>
      <c r="B75" s="244"/>
      <c r="C75" s="244"/>
      <c r="D75" s="244"/>
      <c r="E75" s="244"/>
      <c r="F75" s="244"/>
      <c r="G75" s="244"/>
    </row>
    <row r="76" spans="1:7">
      <c r="A76" s="243"/>
      <c r="B76" s="244"/>
      <c r="C76" s="244"/>
      <c r="D76" s="244"/>
      <c r="E76" s="244"/>
      <c r="F76" s="244"/>
      <c r="G76" s="244"/>
    </row>
    <row r="77" spans="1:7">
      <c r="A77" s="243"/>
      <c r="B77" s="244"/>
      <c r="C77" s="244"/>
      <c r="D77" s="244"/>
      <c r="E77" s="244"/>
      <c r="F77" s="244"/>
      <c r="G77" s="244"/>
    </row>
    <row r="78" spans="1:7">
      <c r="A78" s="243"/>
      <c r="B78" s="244"/>
      <c r="C78" s="244"/>
      <c r="D78" s="244"/>
      <c r="E78" s="244"/>
      <c r="F78" s="244"/>
      <c r="G78" s="244"/>
    </row>
    <row r="79" spans="1:7" ht="21">
      <c r="A79" s="241" t="s">
        <v>8</v>
      </c>
      <c r="B79" s="241"/>
      <c r="C79" s="241"/>
      <c r="D79" s="241"/>
      <c r="E79" s="241"/>
      <c r="F79" s="241"/>
      <c r="G79" s="241"/>
    </row>
    <row r="80" spans="1:7">
      <c r="A80" s="242"/>
      <c r="B80" s="242"/>
      <c r="C80" s="242"/>
      <c r="D80" s="242"/>
      <c r="E80" s="242"/>
      <c r="F80" s="242"/>
      <c r="G80" s="242"/>
    </row>
    <row r="81" spans="1:7">
      <c r="A81" s="243"/>
      <c r="B81" s="244"/>
      <c r="C81" s="244"/>
      <c r="D81" s="244"/>
      <c r="E81" s="244"/>
      <c r="F81" s="244"/>
      <c r="G81" s="244"/>
    </row>
    <row r="82" spans="1:7">
      <c r="A82" s="243"/>
      <c r="B82" s="244"/>
      <c r="C82" s="244"/>
      <c r="D82" s="244"/>
      <c r="E82" s="244"/>
      <c r="F82" s="244"/>
      <c r="G82" s="244"/>
    </row>
    <row r="83" spans="1:7">
      <c r="A83" s="243"/>
      <c r="B83" s="244"/>
      <c r="C83" s="244"/>
      <c r="D83" s="244"/>
      <c r="E83" s="244"/>
      <c r="F83" s="244"/>
      <c r="G83" s="244"/>
    </row>
    <row r="84" spans="1:7" ht="84.75" customHeight="1">
      <c r="A84" s="243"/>
      <c r="B84" s="244"/>
      <c r="C84" s="244"/>
      <c r="D84" s="244"/>
      <c r="E84" s="244"/>
      <c r="F84" s="244"/>
      <c r="G84" s="244"/>
    </row>
    <row r="85" spans="1:7">
      <c r="A85" s="243"/>
      <c r="B85" s="244"/>
      <c r="C85" s="244"/>
      <c r="D85" s="244"/>
      <c r="E85" s="244"/>
      <c r="F85" s="244"/>
      <c r="G85" s="244"/>
    </row>
    <row r="86" spans="1:7">
      <c r="A86" s="239"/>
      <c r="B86" s="239"/>
      <c r="C86" s="239"/>
      <c r="D86" s="239"/>
      <c r="E86" s="239"/>
      <c r="F86" s="239"/>
      <c r="G86" s="239"/>
    </row>
    <row r="87" spans="1:7" ht="21">
      <c r="A87" s="241" t="s">
        <v>9</v>
      </c>
      <c r="B87" s="241"/>
      <c r="C87" s="241"/>
      <c r="D87" s="241"/>
      <c r="E87" s="241"/>
      <c r="F87" s="241"/>
      <c r="G87" s="241"/>
    </row>
    <row r="88" spans="1:7">
      <c r="A88" s="245" t="s">
        <v>524</v>
      </c>
      <c r="B88" s="246"/>
      <c r="C88" s="246"/>
      <c r="D88" s="246"/>
      <c r="E88" s="246"/>
      <c r="F88" s="246"/>
      <c r="G88" s="246"/>
    </row>
    <row r="89" spans="1:7">
      <c r="A89" s="239"/>
      <c r="B89" s="239"/>
      <c r="C89" s="239"/>
      <c r="D89" s="239"/>
      <c r="E89" s="239"/>
      <c r="F89" s="239"/>
      <c r="G89" s="239"/>
    </row>
    <row r="90" spans="1:7" ht="21">
      <c r="A90" s="241" t="s">
        <v>10</v>
      </c>
      <c r="B90" s="241"/>
      <c r="C90" s="241"/>
      <c r="D90" s="241"/>
      <c r="E90" s="241"/>
      <c r="F90" s="241"/>
      <c r="G90" s="241"/>
    </row>
    <row r="91" spans="1:7">
      <c r="A91" s="247"/>
      <c r="B91" s="244"/>
      <c r="C91" s="244"/>
      <c r="D91" s="244"/>
      <c r="E91" s="244"/>
      <c r="F91" s="244"/>
      <c r="G91" s="244"/>
    </row>
    <row r="92" spans="1:7">
      <c r="A92" s="239"/>
      <c r="B92" s="239"/>
      <c r="C92" s="239"/>
      <c r="D92" s="239"/>
      <c r="E92" s="239"/>
      <c r="F92" s="239"/>
      <c r="G92" s="239"/>
    </row>
    <row r="93" spans="1:7" ht="21">
      <c r="A93" s="241" t="s">
        <v>11</v>
      </c>
      <c r="B93" s="241"/>
      <c r="C93" s="241"/>
      <c r="D93" s="241"/>
      <c r="E93" s="241"/>
      <c r="F93" s="241"/>
      <c r="G93" s="241"/>
    </row>
    <row r="94" spans="1:7">
      <c r="A94" s="242"/>
      <c r="B94" s="242"/>
      <c r="C94" s="242"/>
      <c r="D94" s="242"/>
      <c r="E94" s="242"/>
      <c r="F94" s="242"/>
      <c r="G94" s="242"/>
    </row>
    <row r="95" spans="1:7">
      <c r="A95" s="243"/>
      <c r="B95" s="244"/>
      <c r="C95" s="244"/>
      <c r="D95" s="244"/>
      <c r="E95" s="244"/>
      <c r="F95" s="244"/>
      <c r="G95" s="244"/>
    </row>
    <row r="96" spans="1:7">
      <c r="A96" s="243"/>
      <c r="B96" s="244"/>
      <c r="C96" s="244"/>
      <c r="D96" s="244"/>
      <c r="E96" s="244"/>
      <c r="F96" s="244"/>
      <c r="G96" s="244"/>
    </row>
    <row r="97" spans="1:7">
      <c r="A97" s="243"/>
      <c r="B97" s="244"/>
      <c r="C97" s="244"/>
      <c r="D97" s="244"/>
      <c r="E97" s="244"/>
      <c r="F97" s="244"/>
      <c r="G97" s="244"/>
    </row>
    <row r="98" spans="1:7">
      <c r="A98" s="243"/>
      <c r="B98" s="244"/>
      <c r="C98" s="244"/>
      <c r="D98" s="244"/>
      <c r="E98" s="244"/>
      <c r="F98" s="244"/>
      <c r="G98" s="244"/>
    </row>
    <row r="99" spans="1:7">
      <c r="A99" s="243"/>
      <c r="B99" s="244"/>
      <c r="C99" s="244"/>
      <c r="D99" s="244"/>
      <c r="E99" s="244"/>
      <c r="F99" s="244"/>
      <c r="G99" s="244"/>
    </row>
    <row r="100" spans="1:7">
      <c r="A100" s="239"/>
      <c r="B100" s="239"/>
      <c r="C100" s="239"/>
      <c r="D100" s="239"/>
      <c r="E100" s="239"/>
      <c r="F100" s="239"/>
      <c r="G100" s="239"/>
    </row>
    <row r="101" spans="1:7" ht="21">
      <c r="A101" s="241" t="s">
        <v>12</v>
      </c>
      <c r="B101" s="241"/>
      <c r="C101" s="241"/>
      <c r="D101" s="241"/>
      <c r="E101" s="241"/>
      <c r="F101" s="241"/>
      <c r="G101" s="241"/>
    </row>
    <row r="102" spans="1:7">
      <c r="A102" s="25" t="s">
        <v>40</v>
      </c>
      <c r="B102" s="25" t="s">
        <v>21</v>
      </c>
      <c r="C102" s="253" t="s">
        <v>36</v>
      </c>
      <c r="D102" s="253"/>
      <c r="E102" s="253"/>
      <c r="F102" s="253"/>
      <c r="G102" s="253"/>
    </row>
    <row r="103" spans="1:7">
      <c r="A103" s="3" t="s">
        <v>16</v>
      </c>
      <c r="B103" s="24"/>
      <c r="C103" s="236"/>
      <c r="D103" s="236"/>
      <c r="E103" s="236"/>
      <c r="F103" s="236"/>
      <c r="G103" s="236"/>
    </row>
    <row r="104" spans="1:7">
      <c r="A104" t="s">
        <v>23</v>
      </c>
      <c r="B104" s="24"/>
      <c r="C104" s="236"/>
      <c r="D104" s="236"/>
      <c r="E104" s="236"/>
      <c r="F104" s="236"/>
      <c r="G104" s="236"/>
    </row>
    <row r="105" spans="1:7">
      <c r="A105" s="3" t="s">
        <v>18</v>
      </c>
      <c r="B105" s="24"/>
      <c r="C105" s="236"/>
      <c r="D105" s="236"/>
      <c r="E105" s="236"/>
      <c r="F105" s="236"/>
      <c r="G105" s="236"/>
    </row>
    <row r="106" spans="1:7">
      <c r="A106" s="3" t="s">
        <v>22</v>
      </c>
      <c r="B106" s="24"/>
      <c r="C106" s="250"/>
      <c r="D106" s="250"/>
      <c r="E106" s="250"/>
      <c r="F106" s="250"/>
      <c r="G106" s="250"/>
    </row>
    <row r="107" spans="1:7">
      <c r="A107" s="3" t="s">
        <v>17</v>
      </c>
      <c r="B107" s="24"/>
      <c r="C107" s="236"/>
      <c r="D107" s="236"/>
      <c r="E107" s="236"/>
      <c r="F107" s="236"/>
      <c r="G107" s="236"/>
    </row>
    <row r="108" spans="1:7">
      <c r="A108" s="3" t="s">
        <v>19</v>
      </c>
      <c r="B108" s="24"/>
      <c r="C108" s="236"/>
      <c r="D108" s="236"/>
      <c r="E108" s="236"/>
      <c r="F108" s="236"/>
      <c r="G108" s="236"/>
    </row>
    <row r="109" spans="1:7">
      <c r="A109" s="3" t="s">
        <v>24</v>
      </c>
      <c r="B109" s="24"/>
      <c r="C109" s="236"/>
      <c r="D109" s="236"/>
      <c r="E109" s="236"/>
      <c r="F109" s="236"/>
      <c r="G109" s="236"/>
    </row>
    <row r="110" spans="1:7">
      <c r="A110" s="3" t="s">
        <v>20</v>
      </c>
      <c r="B110" s="24"/>
      <c r="C110" s="236"/>
      <c r="D110" s="236"/>
      <c r="E110" s="236"/>
      <c r="F110" s="236"/>
      <c r="G110" s="236"/>
    </row>
    <row r="111" spans="1:7">
      <c r="A111" s="3" t="s">
        <v>25</v>
      </c>
      <c r="B111" s="24"/>
      <c r="C111" s="236"/>
      <c r="D111" s="236"/>
      <c r="E111" s="236"/>
      <c r="F111" s="236"/>
      <c r="G111" s="236"/>
    </row>
    <row r="112" spans="1:7">
      <c r="A112" s="3" t="s">
        <v>26</v>
      </c>
      <c r="B112" s="24"/>
      <c r="C112" s="236"/>
      <c r="D112" s="236"/>
      <c r="E112" s="236"/>
      <c r="F112" s="236"/>
      <c r="G112" s="236"/>
    </row>
    <row r="113" spans="1:7">
      <c r="A113" s="3" t="s">
        <v>27</v>
      </c>
      <c r="B113" s="24"/>
      <c r="C113" s="236"/>
      <c r="D113" s="236"/>
      <c r="E113" s="236"/>
      <c r="F113" s="236"/>
      <c r="G113" s="236"/>
    </row>
    <row r="114" spans="1:7">
      <c r="A114" s="3" t="s">
        <v>28</v>
      </c>
      <c r="B114" s="24"/>
      <c r="C114" s="236"/>
      <c r="D114" s="236"/>
      <c r="E114" s="236"/>
      <c r="F114" s="236"/>
      <c r="G114" s="236"/>
    </row>
    <row r="115" spans="1:7">
      <c r="A115" s="3" t="s">
        <v>29</v>
      </c>
      <c r="B115" s="24"/>
      <c r="C115" s="236"/>
      <c r="D115" s="236"/>
      <c r="E115" s="236"/>
      <c r="F115" s="236"/>
      <c r="G115" s="236"/>
    </row>
    <row r="116" spans="1:7">
      <c r="A116" s="3" t="s">
        <v>30</v>
      </c>
      <c r="B116" s="24"/>
      <c r="C116" s="236"/>
      <c r="D116" s="236"/>
      <c r="E116" s="236"/>
      <c r="F116" s="236"/>
      <c r="G116" s="236"/>
    </row>
    <row r="117" spans="1:7">
      <c r="A117" s="3" t="s">
        <v>31</v>
      </c>
      <c r="B117" s="24"/>
      <c r="C117" s="236"/>
      <c r="D117" s="236"/>
      <c r="E117" s="236"/>
      <c r="F117" s="236"/>
      <c r="G117" s="236"/>
    </row>
    <row r="118" spans="1:7">
      <c r="A118" s="3" t="s">
        <v>32</v>
      </c>
      <c r="B118" s="24"/>
      <c r="C118" s="250"/>
      <c r="D118" s="250"/>
      <c r="E118" s="250"/>
      <c r="F118" s="250"/>
      <c r="G118" s="250"/>
    </row>
    <row r="119" spans="1:7">
      <c r="A119" s="3" t="s">
        <v>33</v>
      </c>
      <c r="B119" s="24"/>
      <c r="C119" s="236"/>
      <c r="D119" s="236"/>
      <c r="E119" s="236"/>
      <c r="F119" s="236"/>
      <c r="G119" s="236"/>
    </row>
    <row r="120" spans="1:7">
      <c r="A120" s="3" t="s">
        <v>34</v>
      </c>
      <c r="B120" s="24"/>
      <c r="C120" s="236"/>
      <c r="D120" s="236"/>
      <c r="E120" s="236"/>
      <c r="F120" s="236"/>
      <c r="G120" s="236"/>
    </row>
    <row r="121" spans="1:7">
      <c r="A121" s="3" t="s">
        <v>35</v>
      </c>
      <c r="B121" s="24"/>
      <c r="C121" s="236"/>
      <c r="D121" s="236"/>
      <c r="E121" s="236"/>
      <c r="F121" s="236"/>
      <c r="G121" s="236"/>
    </row>
    <row r="122" spans="1:7">
      <c r="A122" s="3"/>
      <c r="B122" s="24"/>
      <c r="C122" s="236"/>
      <c r="D122" s="236"/>
      <c r="E122" s="236"/>
      <c r="F122" s="236"/>
      <c r="G122" s="236"/>
    </row>
    <row r="123" spans="1:7">
      <c r="A123" s="3"/>
      <c r="B123" s="24"/>
      <c r="C123" s="236"/>
      <c r="D123" s="236"/>
      <c r="E123" s="236"/>
      <c r="F123" s="236"/>
      <c r="G123" s="236"/>
    </row>
    <row r="124" spans="1:7">
      <c r="A124" s="3"/>
      <c r="B124" s="24"/>
      <c r="C124" s="236"/>
      <c r="D124" s="236"/>
      <c r="E124" s="236"/>
      <c r="F124" s="236"/>
      <c r="G124" s="236"/>
    </row>
    <row r="125" spans="1:7">
      <c r="A125" s="3"/>
      <c r="B125" s="24"/>
      <c r="C125" s="236"/>
      <c r="D125" s="236"/>
      <c r="E125" s="236"/>
      <c r="F125" s="236"/>
      <c r="G125" s="236"/>
    </row>
    <row r="126" spans="1:7">
      <c r="A126" s="3"/>
      <c r="B126" s="24"/>
      <c r="C126" s="236"/>
      <c r="D126" s="236"/>
      <c r="E126" s="236"/>
      <c r="F126" s="236"/>
      <c r="G126" s="236"/>
    </row>
    <row r="127" spans="1:7">
      <c r="A127" s="3"/>
      <c r="B127" s="24"/>
      <c r="C127" s="236"/>
      <c r="D127" s="236"/>
      <c r="E127" s="236"/>
      <c r="F127" s="236"/>
      <c r="G127" s="236"/>
    </row>
    <row r="128" spans="1:7">
      <c r="A128" s="3"/>
      <c r="B128" s="24"/>
      <c r="C128" s="236"/>
      <c r="D128" s="236"/>
      <c r="E128" s="236"/>
      <c r="F128" s="236"/>
      <c r="G128" s="236"/>
    </row>
    <row r="129" spans="1:7">
      <c r="A129" s="239"/>
      <c r="B129" s="239"/>
      <c r="C129" s="239"/>
      <c r="D129" s="239"/>
      <c r="E129" s="239"/>
      <c r="F129" s="239"/>
      <c r="G129" s="239"/>
    </row>
    <row r="130" spans="1:7" ht="21">
      <c r="A130" s="241" t="s">
        <v>15</v>
      </c>
      <c r="B130" s="241"/>
      <c r="C130" s="241"/>
      <c r="D130" s="241"/>
      <c r="E130" s="241"/>
      <c r="F130" s="241"/>
      <c r="G130" s="241"/>
    </row>
    <row r="131" spans="1:7">
      <c r="A131" s="242"/>
      <c r="B131" s="242"/>
      <c r="C131" s="242"/>
      <c r="D131" s="242"/>
      <c r="E131" s="242"/>
      <c r="F131" s="242"/>
      <c r="G131" s="242"/>
    </row>
    <row r="132" spans="1:7">
      <c r="A132" s="243"/>
      <c r="B132" s="244"/>
      <c r="C132" s="244"/>
      <c r="D132" s="244"/>
      <c r="E132" s="244"/>
      <c r="F132" s="244"/>
      <c r="G132" s="244"/>
    </row>
    <row r="133" spans="1:7">
      <c r="A133" s="243"/>
      <c r="B133" s="244"/>
      <c r="C133" s="244"/>
      <c r="D133" s="244"/>
      <c r="E133" s="244"/>
      <c r="F133" s="244"/>
      <c r="G133" s="244"/>
    </row>
    <row r="134" spans="1:7">
      <c r="A134" s="243"/>
      <c r="B134" s="244"/>
      <c r="C134" s="244"/>
      <c r="D134" s="244"/>
      <c r="E134" s="244"/>
      <c r="F134" s="244"/>
      <c r="G134" s="244"/>
    </row>
    <row r="135" spans="1:7">
      <c r="A135" s="243"/>
      <c r="B135" s="244"/>
      <c r="C135" s="244"/>
      <c r="D135" s="244"/>
      <c r="E135" s="244"/>
      <c r="F135" s="244"/>
      <c r="G135" s="244"/>
    </row>
    <row r="136" spans="1:7">
      <c r="A136" s="243"/>
      <c r="B136" s="244"/>
      <c r="C136" s="244"/>
      <c r="D136" s="244"/>
      <c r="E136" s="244"/>
      <c r="F136" s="244"/>
      <c r="G136" s="244"/>
    </row>
    <row r="137" spans="1:7">
      <c r="A137" s="242"/>
      <c r="B137" s="242"/>
      <c r="C137" s="242"/>
      <c r="D137" s="242"/>
      <c r="E137" s="242"/>
      <c r="F137" s="242"/>
      <c r="G137" s="242"/>
    </row>
    <row r="138" spans="1:7">
      <c r="A138" s="243"/>
      <c r="B138" s="244"/>
      <c r="C138" s="244"/>
      <c r="D138" s="244"/>
      <c r="E138" s="244"/>
      <c r="F138" s="244"/>
      <c r="G138" s="244"/>
    </row>
    <row r="139" spans="1:7">
      <c r="A139" s="243"/>
      <c r="B139" s="244"/>
      <c r="C139" s="244"/>
      <c r="D139" s="244"/>
      <c r="E139" s="244"/>
      <c r="F139" s="244"/>
      <c r="G139" s="244"/>
    </row>
    <row r="140" spans="1:7">
      <c r="A140" s="243"/>
      <c r="B140" s="244"/>
      <c r="C140" s="244"/>
      <c r="D140" s="244"/>
      <c r="E140" s="244"/>
      <c r="F140" s="244"/>
      <c r="G140" s="244"/>
    </row>
    <row r="141" spans="1:7">
      <c r="A141" s="243"/>
      <c r="B141" s="244"/>
      <c r="C141" s="244"/>
      <c r="D141" s="244"/>
      <c r="E141" s="244"/>
      <c r="F141" s="244"/>
      <c r="G141" s="244"/>
    </row>
    <row r="142" spans="1:7">
      <c r="A142" s="243"/>
      <c r="B142" s="244"/>
      <c r="C142" s="244"/>
      <c r="D142" s="244"/>
      <c r="E142" s="244"/>
      <c r="F142" s="244"/>
      <c r="G142" s="244"/>
    </row>
    <row r="143" spans="1:7">
      <c r="A143" s="242"/>
      <c r="B143" s="242"/>
      <c r="C143" s="242"/>
      <c r="D143" s="242"/>
      <c r="E143" s="242"/>
      <c r="F143" s="242"/>
      <c r="G143" s="242"/>
    </row>
    <row r="144" spans="1:7">
      <c r="A144" s="243"/>
      <c r="B144" s="244"/>
      <c r="C144" s="244"/>
      <c r="D144" s="244"/>
      <c r="E144" s="244"/>
      <c r="F144" s="244"/>
      <c r="G144" s="244"/>
    </row>
    <row r="145" spans="1:7">
      <c r="A145" s="243"/>
      <c r="B145" s="244"/>
      <c r="C145" s="244"/>
      <c r="D145" s="244"/>
      <c r="E145" s="244"/>
      <c r="F145" s="244"/>
      <c r="G145" s="244"/>
    </row>
    <row r="146" spans="1:7">
      <c r="A146" s="243"/>
      <c r="B146" s="244"/>
      <c r="C146" s="244"/>
      <c r="D146" s="244"/>
      <c r="E146" s="244"/>
      <c r="F146" s="244"/>
      <c r="G146" s="244"/>
    </row>
    <row r="147" spans="1:7">
      <c r="A147" s="243"/>
      <c r="B147" s="244"/>
      <c r="C147" s="244"/>
      <c r="D147" s="244"/>
      <c r="E147" s="244"/>
      <c r="F147" s="244"/>
      <c r="G147" s="244"/>
    </row>
    <row r="148" spans="1:7">
      <c r="A148" s="243"/>
      <c r="B148" s="244"/>
      <c r="C148" s="244"/>
      <c r="D148" s="244"/>
      <c r="E148" s="244"/>
      <c r="F148" s="244"/>
      <c r="G148" s="244"/>
    </row>
    <row r="149" spans="1:7">
      <c r="A149" s="242"/>
      <c r="B149" s="242"/>
      <c r="C149" s="242"/>
      <c r="D149" s="242"/>
      <c r="E149" s="242"/>
      <c r="F149" s="242"/>
      <c r="G149" s="242"/>
    </row>
    <row r="150" spans="1:7">
      <c r="A150" s="243"/>
      <c r="B150" s="244"/>
      <c r="C150" s="244"/>
      <c r="D150" s="244"/>
      <c r="E150" s="244"/>
      <c r="F150" s="244"/>
      <c r="G150" s="244"/>
    </row>
    <row r="151" spans="1:7">
      <c r="A151" s="243"/>
      <c r="B151" s="244"/>
      <c r="C151" s="244"/>
      <c r="D151" s="244"/>
      <c r="E151" s="244"/>
      <c r="F151" s="244"/>
      <c r="G151" s="244"/>
    </row>
    <row r="152" spans="1:7">
      <c r="A152" s="243"/>
      <c r="B152" s="244"/>
      <c r="C152" s="244"/>
      <c r="D152" s="244"/>
      <c r="E152" s="244"/>
      <c r="F152" s="244"/>
      <c r="G152" s="244"/>
    </row>
    <row r="153" spans="1:7">
      <c r="A153" s="243"/>
      <c r="B153" s="244"/>
      <c r="C153" s="244"/>
      <c r="D153" s="244"/>
      <c r="E153" s="244"/>
      <c r="F153" s="244"/>
      <c r="G153" s="244"/>
    </row>
    <row r="154" spans="1:7">
      <c r="A154" s="243"/>
      <c r="B154" s="244"/>
      <c r="C154" s="244"/>
      <c r="D154" s="244"/>
      <c r="E154" s="244"/>
      <c r="F154" s="244"/>
      <c r="G154" s="244"/>
    </row>
    <row r="155" spans="1:7">
      <c r="A155" s="242"/>
      <c r="B155" s="242"/>
      <c r="C155" s="242"/>
      <c r="D155" s="242"/>
      <c r="E155" s="242"/>
      <c r="F155" s="242"/>
      <c r="G155" s="242"/>
    </row>
    <row r="156" spans="1:7">
      <c r="A156" s="243"/>
      <c r="B156" s="244"/>
      <c r="C156" s="244"/>
      <c r="D156" s="244"/>
      <c r="E156" s="244"/>
      <c r="F156" s="244"/>
      <c r="G156" s="244"/>
    </row>
    <row r="157" spans="1:7">
      <c r="A157" s="243"/>
      <c r="B157" s="244"/>
      <c r="C157" s="244"/>
      <c r="D157" s="244"/>
      <c r="E157" s="244"/>
      <c r="F157" s="244"/>
      <c r="G157" s="244"/>
    </row>
    <row r="158" spans="1:7">
      <c r="A158" s="243"/>
      <c r="B158" s="244"/>
      <c r="C158" s="244"/>
      <c r="D158" s="244"/>
      <c r="E158" s="244"/>
      <c r="F158" s="244"/>
      <c r="G158" s="244"/>
    </row>
    <row r="159" spans="1:7">
      <c r="A159" s="243"/>
      <c r="B159" s="244"/>
      <c r="C159" s="244"/>
      <c r="D159" s="244"/>
      <c r="E159" s="244"/>
      <c r="F159" s="244"/>
      <c r="G159" s="244"/>
    </row>
    <row r="160" spans="1:7">
      <c r="A160" s="243"/>
      <c r="B160" s="244"/>
      <c r="C160" s="244"/>
      <c r="D160" s="244"/>
      <c r="E160" s="244"/>
      <c r="F160" s="244"/>
      <c r="G160" s="244"/>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sheetData>
  <mergeCells count="160">
    <mergeCell ref="C109:G109"/>
    <mergeCell ref="C110:G110"/>
    <mergeCell ref="C111:G111"/>
    <mergeCell ref="C17:G17"/>
    <mergeCell ref="C26:G26"/>
    <mergeCell ref="A63:G63"/>
    <mergeCell ref="A43:G43"/>
    <mergeCell ref="A47:G47"/>
    <mergeCell ref="A48:G48"/>
    <mergeCell ref="A49:G49"/>
    <mergeCell ref="A50:G50"/>
    <mergeCell ref="A51:G51"/>
    <mergeCell ref="A37:G37"/>
    <mergeCell ref="A38:G38"/>
    <mergeCell ref="A39:G39"/>
    <mergeCell ref="A62:G62"/>
    <mergeCell ref="A54:G54"/>
    <mergeCell ref="A46:G46"/>
    <mergeCell ref="A45:G45"/>
    <mergeCell ref="A101:G101"/>
    <mergeCell ref="C102:G102"/>
    <mergeCell ref="C103:G103"/>
    <mergeCell ref="C104:G104"/>
    <mergeCell ref="A97:G97"/>
    <mergeCell ref="A1:G1"/>
    <mergeCell ref="C4:G4"/>
    <mergeCell ref="C6:G6"/>
    <mergeCell ref="C7:G7"/>
    <mergeCell ref="A57:G57"/>
    <mergeCell ref="A58:G58"/>
    <mergeCell ref="A59:G59"/>
    <mergeCell ref="A60:G60"/>
    <mergeCell ref="A61:G61"/>
    <mergeCell ref="C3:G3"/>
    <mergeCell ref="C12:G12"/>
    <mergeCell ref="C13:G13"/>
    <mergeCell ref="C14:G14"/>
    <mergeCell ref="C15:G15"/>
    <mergeCell ref="C16:G16"/>
    <mergeCell ref="C8:G8"/>
    <mergeCell ref="C9:G9"/>
    <mergeCell ref="C10:G10"/>
    <mergeCell ref="C11:G11"/>
    <mergeCell ref="A40:G40"/>
    <mergeCell ref="A41:G41"/>
    <mergeCell ref="A42:G42"/>
    <mergeCell ref="A69:G69"/>
    <mergeCell ref="A140:G140"/>
    <mergeCell ref="A141:G141"/>
    <mergeCell ref="A142:G142"/>
    <mergeCell ref="C112:G112"/>
    <mergeCell ref="C113:G113"/>
    <mergeCell ref="C114:G114"/>
    <mergeCell ref="C115:G115"/>
    <mergeCell ref="C116:G116"/>
    <mergeCell ref="C117:G117"/>
    <mergeCell ref="C118:G118"/>
    <mergeCell ref="C119:G119"/>
    <mergeCell ref="C120:G120"/>
    <mergeCell ref="A131:G131"/>
    <mergeCell ref="A132:G132"/>
    <mergeCell ref="A133:G133"/>
    <mergeCell ref="A134:G134"/>
    <mergeCell ref="C105:G105"/>
    <mergeCell ref="C106:G106"/>
    <mergeCell ref="C107:G107"/>
    <mergeCell ref="C108:G108"/>
    <mergeCell ref="A156:G156"/>
    <mergeCell ref="A135:G135"/>
    <mergeCell ref="A136:G136"/>
    <mergeCell ref="A129:G129"/>
    <mergeCell ref="A130:G130"/>
    <mergeCell ref="C121:G121"/>
    <mergeCell ref="A155:G155"/>
    <mergeCell ref="A143:G143"/>
    <mergeCell ref="A144:G144"/>
    <mergeCell ref="A145:G145"/>
    <mergeCell ref="A146:G146"/>
    <mergeCell ref="A147:G147"/>
    <mergeCell ref="A148:G148"/>
    <mergeCell ref="A137:G137"/>
    <mergeCell ref="A138:G138"/>
    <mergeCell ref="A139:G139"/>
    <mergeCell ref="A157:G157"/>
    <mergeCell ref="A158:G158"/>
    <mergeCell ref="A159:G159"/>
    <mergeCell ref="A160:G160"/>
    <mergeCell ref="A149:G149"/>
    <mergeCell ref="A150:G150"/>
    <mergeCell ref="A151:G151"/>
    <mergeCell ref="A152:G152"/>
    <mergeCell ref="A153:G153"/>
    <mergeCell ref="A154:G154"/>
    <mergeCell ref="A100:G100"/>
    <mergeCell ref="A52:G52"/>
    <mergeCell ref="A53:G53"/>
    <mergeCell ref="A55:G55"/>
    <mergeCell ref="A56:G56"/>
    <mergeCell ref="A72:G72"/>
    <mergeCell ref="A73:G73"/>
    <mergeCell ref="A74:G74"/>
    <mergeCell ref="A75:G75"/>
    <mergeCell ref="A76:G76"/>
    <mergeCell ref="A77:G77"/>
    <mergeCell ref="A64:G64"/>
    <mergeCell ref="A65:G65"/>
    <mergeCell ref="A66:G66"/>
    <mergeCell ref="A67:G67"/>
    <mergeCell ref="A68:G68"/>
    <mergeCell ref="A70:G70"/>
    <mergeCell ref="A98:G98"/>
    <mergeCell ref="A80:G80"/>
    <mergeCell ref="A81:G81"/>
    <mergeCell ref="A82:G82"/>
    <mergeCell ref="A83:G83"/>
    <mergeCell ref="A84:G84"/>
    <mergeCell ref="A85:G85"/>
    <mergeCell ref="A94:G94"/>
    <mergeCell ref="A95:G95"/>
    <mergeCell ref="A96:G96"/>
    <mergeCell ref="A31:G31"/>
    <mergeCell ref="A32:G32"/>
    <mergeCell ref="A33:G33"/>
    <mergeCell ref="A34:G34"/>
    <mergeCell ref="A35:G35"/>
    <mergeCell ref="A36:G36"/>
    <mergeCell ref="A89:G89"/>
    <mergeCell ref="A92:G92"/>
    <mergeCell ref="A93:G93"/>
    <mergeCell ref="A79:G79"/>
    <mergeCell ref="A87:G87"/>
    <mergeCell ref="A90:G90"/>
    <mergeCell ref="A71:G71"/>
    <mergeCell ref="A78:G78"/>
    <mergeCell ref="A86:G86"/>
    <mergeCell ref="A44:G44"/>
    <mergeCell ref="C127:G127"/>
    <mergeCell ref="C128:G128"/>
    <mergeCell ref="C25:G25"/>
    <mergeCell ref="C122:G122"/>
    <mergeCell ref="C123:G123"/>
    <mergeCell ref="C124:G124"/>
    <mergeCell ref="C125:G125"/>
    <mergeCell ref="C126:G126"/>
    <mergeCell ref="A2:G2"/>
    <mergeCell ref="C5:G5"/>
    <mergeCell ref="C18:G18"/>
    <mergeCell ref="C19:G19"/>
    <mergeCell ref="C20:G20"/>
    <mergeCell ref="C21:G21"/>
    <mergeCell ref="C22:G22"/>
    <mergeCell ref="C23:G23"/>
    <mergeCell ref="C24:G24"/>
    <mergeCell ref="A28:G28"/>
    <mergeCell ref="A27:G27"/>
    <mergeCell ref="A29:G29"/>
    <mergeCell ref="A30:G30"/>
    <mergeCell ref="A99:G99"/>
    <mergeCell ref="A88:G88"/>
    <mergeCell ref="A91:G91"/>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B04D311-FD1F-2349-8976-5758C565F987}">
          <x14:formula1>
            <xm:f>'Supporting Tables'!$A$4:$A$5</xm:f>
          </x14:formula1>
          <xm:sqref>B5:B16 B19:B26 B103:B128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11CC5-360E-A846-BA93-C4E0AE3F09DE}">
  <dimension ref="A1:D50"/>
  <sheetViews>
    <sheetView zoomScaleNormal="100" workbookViewId="0">
      <selection activeCell="D53" sqref="D53"/>
    </sheetView>
  </sheetViews>
  <sheetFormatPr baseColWidth="10" defaultColWidth="11" defaultRowHeight="16"/>
  <cols>
    <col min="1" max="1" width="22.5" customWidth="1"/>
    <col min="2" max="2" width="39.6640625" customWidth="1"/>
    <col min="4" max="4" width="74.33203125" customWidth="1"/>
  </cols>
  <sheetData>
    <row r="1" spans="1:4" ht="26">
      <c r="A1" s="251" t="s">
        <v>41</v>
      </c>
      <c r="B1" s="251"/>
      <c r="C1" s="251"/>
      <c r="D1" s="251"/>
    </row>
    <row r="2" spans="1:4" ht="21">
      <c r="A2" s="263" t="s">
        <v>108</v>
      </c>
      <c r="B2" s="263"/>
      <c r="C2" s="263"/>
      <c r="D2" s="263"/>
    </row>
    <row r="3" spans="1:4" ht="80" customHeight="1">
      <c r="A3" s="256" t="s">
        <v>529</v>
      </c>
      <c r="B3" s="256"/>
      <c r="C3" s="256"/>
      <c r="D3" s="256"/>
    </row>
    <row r="4" spans="1:4" ht="21">
      <c r="A4" s="258" t="s">
        <v>69</v>
      </c>
      <c r="B4" s="258"/>
      <c r="C4" s="14" t="s">
        <v>70</v>
      </c>
      <c r="D4" s="14" t="s">
        <v>36</v>
      </c>
    </row>
    <row r="5" spans="1:4">
      <c r="A5" t="s">
        <v>103</v>
      </c>
      <c r="B5" t="s">
        <v>104</v>
      </c>
      <c r="C5" s="20"/>
    </row>
    <row r="6" spans="1:4" ht="34">
      <c r="A6" t="s">
        <v>101</v>
      </c>
      <c r="B6" s="4" t="s">
        <v>105</v>
      </c>
      <c r="C6" s="21"/>
    </row>
    <row r="7" spans="1:4" ht="34">
      <c r="A7" t="s">
        <v>102</v>
      </c>
      <c r="B7" s="4" t="s">
        <v>516</v>
      </c>
      <c r="C7" s="21"/>
    </row>
    <row r="8" spans="1:4" ht="68">
      <c r="A8" t="s">
        <v>106</v>
      </c>
      <c r="B8" s="4" t="s">
        <v>107</v>
      </c>
      <c r="C8" s="27"/>
    </row>
    <row r="9" spans="1:4">
      <c r="A9" s="239"/>
      <c r="B9" s="239"/>
      <c r="C9" s="239"/>
      <c r="D9" s="239"/>
    </row>
    <row r="10" spans="1:4" ht="27" customHeight="1">
      <c r="A10" s="257" t="s">
        <v>109</v>
      </c>
      <c r="B10" s="257"/>
      <c r="C10" s="257"/>
      <c r="D10" s="257"/>
    </row>
    <row r="11" spans="1:4" s="11" customFormat="1" ht="60" customHeight="1">
      <c r="A11" s="254" t="s">
        <v>520</v>
      </c>
      <c r="B11" s="254"/>
      <c r="C11" s="254"/>
      <c r="D11" s="254"/>
    </row>
    <row r="12" spans="1:4" ht="27" customHeight="1">
      <c r="A12" s="258" t="s">
        <v>69</v>
      </c>
      <c r="B12" s="258"/>
      <c r="C12" s="14" t="s">
        <v>70</v>
      </c>
      <c r="D12" s="14" t="s">
        <v>36</v>
      </c>
    </row>
    <row r="13" spans="1:4" ht="21">
      <c r="A13" s="241" t="s">
        <v>42</v>
      </c>
      <c r="B13" s="241"/>
      <c r="C13" s="20"/>
    </row>
    <row r="14" spans="1:4">
      <c r="A14" s="259" t="s">
        <v>50</v>
      </c>
      <c r="B14" t="s">
        <v>43</v>
      </c>
      <c r="C14" s="21"/>
    </row>
    <row r="15" spans="1:4">
      <c r="A15" s="259"/>
      <c r="B15" t="s">
        <v>44</v>
      </c>
      <c r="C15" s="21"/>
    </row>
    <row r="16" spans="1:4">
      <c r="A16" s="260" t="s">
        <v>56</v>
      </c>
      <c r="B16" t="s">
        <v>45</v>
      </c>
      <c r="C16" s="21"/>
    </row>
    <row r="17" spans="1:3">
      <c r="A17" s="260"/>
      <c r="B17" t="s">
        <v>46</v>
      </c>
      <c r="C17" s="21"/>
    </row>
    <row r="18" spans="1:3">
      <c r="A18" s="260"/>
      <c r="B18" t="s">
        <v>47</v>
      </c>
      <c r="C18" s="21"/>
    </row>
    <row r="19" spans="1:3" ht="34" customHeight="1">
      <c r="A19" s="260" t="s">
        <v>55</v>
      </c>
      <c r="B19" t="s">
        <v>48</v>
      </c>
      <c r="C19" s="21"/>
    </row>
    <row r="20" spans="1:3">
      <c r="A20" s="260"/>
      <c r="B20" t="s">
        <v>49</v>
      </c>
      <c r="C20" s="21"/>
    </row>
    <row r="21" spans="1:3">
      <c r="A21" s="260" t="s">
        <v>54</v>
      </c>
      <c r="B21" t="s">
        <v>51</v>
      </c>
      <c r="C21" s="21"/>
    </row>
    <row r="22" spans="1:3">
      <c r="A22" s="260"/>
      <c r="B22" t="s">
        <v>52</v>
      </c>
      <c r="C22" s="21"/>
    </row>
    <row r="23" spans="1:3">
      <c r="A23" s="260"/>
      <c r="B23" t="s">
        <v>53</v>
      </c>
      <c r="C23" s="21"/>
    </row>
    <row r="24" spans="1:3">
      <c r="A24" s="260" t="s">
        <v>62</v>
      </c>
      <c r="B24" t="s">
        <v>57</v>
      </c>
      <c r="C24" s="21"/>
    </row>
    <row r="25" spans="1:3">
      <c r="A25" s="260"/>
      <c r="B25" t="s">
        <v>58</v>
      </c>
      <c r="C25" s="21"/>
    </row>
    <row r="26" spans="1:3">
      <c r="A26" s="260"/>
      <c r="B26" t="s">
        <v>59</v>
      </c>
      <c r="C26" s="21"/>
    </row>
    <row r="27" spans="1:3">
      <c r="A27" s="260"/>
      <c r="B27" t="s">
        <v>60</v>
      </c>
      <c r="C27" s="21"/>
    </row>
    <row r="28" spans="1:3">
      <c r="A28" s="260"/>
      <c r="B28" t="s">
        <v>61</v>
      </c>
      <c r="C28" s="21"/>
    </row>
    <row r="29" spans="1:3" ht="34" customHeight="1">
      <c r="A29" s="260" t="s">
        <v>68</v>
      </c>
      <c r="B29" t="s">
        <v>63</v>
      </c>
      <c r="C29" s="21"/>
    </row>
    <row r="30" spans="1:3">
      <c r="A30" s="260"/>
      <c r="B30" t="s">
        <v>64</v>
      </c>
      <c r="C30" s="21"/>
    </row>
    <row r="31" spans="1:3">
      <c r="A31" s="260"/>
      <c r="B31" t="s">
        <v>65</v>
      </c>
      <c r="C31" s="21"/>
    </row>
    <row r="32" spans="1:3">
      <c r="A32" s="260"/>
      <c r="B32" t="s">
        <v>66</v>
      </c>
      <c r="C32" s="21"/>
    </row>
    <row r="33" spans="1:4">
      <c r="A33" s="260"/>
      <c r="B33" t="s">
        <v>67</v>
      </c>
      <c r="C33" s="19"/>
    </row>
    <row r="34" spans="1:4" ht="21">
      <c r="A34" s="262" t="s">
        <v>74</v>
      </c>
      <c r="B34" s="262"/>
      <c r="C34" s="26"/>
      <c r="D34" s="9"/>
    </row>
    <row r="35" spans="1:4">
      <c r="A35" s="259" t="s">
        <v>86</v>
      </c>
      <c r="B35" t="s">
        <v>76</v>
      </c>
      <c r="C35" s="21"/>
    </row>
    <row r="36" spans="1:4">
      <c r="A36" s="259"/>
      <c r="B36" t="s">
        <v>75</v>
      </c>
      <c r="C36" s="21"/>
    </row>
    <row r="37" spans="1:4">
      <c r="A37" s="259"/>
      <c r="B37" t="s">
        <v>77</v>
      </c>
      <c r="C37" s="21"/>
    </row>
    <row r="38" spans="1:4">
      <c r="A38" s="259" t="s">
        <v>87</v>
      </c>
      <c r="B38" t="s">
        <v>78</v>
      </c>
      <c r="C38" s="21"/>
    </row>
    <row r="39" spans="1:4" ht="34">
      <c r="A39" s="259"/>
      <c r="B39" s="4" t="s">
        <v>85</v>
      </c>
      <c r="C39" s="21"/>
    </row>
    <row r="40" spans="1:4" ht="17" customHeight="1">
      <c r="A40" s="260" t="s">
        <v>88</v>
      </c>
      <c r="B40" t="s">
        <v>79</v>
      </c>
      <c r="C40" s="21"/>
    </row>
    <row r="41" spans="1:4">
      <c r="A41" s="260"/>
      <c r="B41" t="s">
        <v>80</v>
      </c>
      <c r="C41" s="21"/>
    </row>
    <row r="42" spans="1:4">
      <c r="A42" s="260"/>
      <c r="B42" t="s">
        <v>81</v>
      </c>
      <c r="C42" s="21"/>
    </row>
    <row r="43" spans="1:4">
      <c r="A43" s="260"/>
      <c r="B43" t="s">
        <v>82</v>
      </c>
      <c r="C43" s="21"/>
    </row>
    <row r="44" spans="1:4">
      <c r="A44" s="261" t="s">
        <v>89</v>
      </c>
      <c r="B44" t="s">
        <v>83</v>
      </c>
      <c r="C44" s="21"/>
    </row>
    <row r="45" spans="1:4">
      <c r="A45" s="261"/>
      <c r="B45" t="s">
        <v>84</v>
      </c>
      <c r="C45" s="19"/>
    </row>
    <row r="46" spans="1:4" ht="21">
      <c r="A46" s="255" t="s">
        <v>96</v>
      </c>
      <c r="B46" s="255"/>
      <c r="C46" s="26"/>
      <c r="D46" s="9"/>
    </row>
    <row r="47" spans="1:4">
      <c r="A47" s="8" t="s">
        <v>95</v>
      </c>
      <c r="B47" t="s">
        <v>91</v>
      </c>
      <c r="C47" s="21"/>
    </row>
    <row r="48" spans="1:4">
      <c r="A48" s="259" t="s">
        <v>94</v>
      </c>
      <c r="B48" t="s">
        <v>90</v>
      </c>
      <c r="C48" s="21"/>
    </row>
    <row r="49" spans="1:3">
      <c r="A49" s="259"/>
      <c r="B49" t="s">
        <v>92</v>
      </c>
      <c r="C49" s="21"/>
    </row>
    <row r="50" spans="1:3">
      <c r="A50" s="259"/>
      <c r="B50" t="s">
        <v>93</v>
      </c>
      <c r="C50" s="21"/>
    </row>
  </sheetData>
  <mergeCells count="22">
    <mergeCell ref="A48:A50"/>
    <mergeCell ref="A4:B4"/>
    <mergeCell ref="A1:D1"/>
    <mergeCell ref="A35:A37"/>
    <mergeCell ref="A40:A43"/>
    <mergeCell ref="A44:A45"/>
    <mergeCell ref="A38:A39"/>
    <mergeCell ref="A14:A15"/>
    <mergeCell ref="A16:A18"/>
    <mergeCell ref="A19:A20"/>
    <mergeCell ref="A21:A23"/>
    <mergeCell ref="A24:A28"/>
    <mergeCell ref="A29:A33"/>
    <mergeCell ref="A34:B34"/>
    <mergeCell ref="A13:B13"/>
    <mergeCell ref="A2:D2"/>
    <mergeCell ref="A11:D11"/>
    <mergeCell ref="A46:B46"/>
    <mergeCell ref="A9:D9"/>
    <mergeCell ref="A3:D3"/>
    <mergeCell ref="A10:D10"/>
    <mergeCell ref="A12:B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8064BD1-51E5-694B-BD61-68508D1287A8}">
          <x14:formula1>
            <xm:f>'Supporting Tables'!$A$4:$A$5</xm:f>
          </x14:formula1>
          <xm:sqref>C5:C8 C13:C33 C47:C50 C35:C45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DAC26-8BE4-2442-BC2B-617AA9F54D0A}">
  <dimension ref="A1:U486"/>
  <sheetViews>
    <sheetView zoomScale="80" zoomScaleNormal="80" workbookViewId="0">
      <pane ySplit="8" topLeftCell="A9" activePane="bottomLeft" state="frozen"/>
      <selection pane="bottomLeft" activeCell="B6" sqref="B6:E6"/>
    </sheetView>
  </sheetViews>
  <sheetFormatPr baseColWidth="10" defaultColWidth="11" defaultRowHeight="16"/>
  <cols>
    <col min="1" max="1" width="32.5" customWidth="1"/>
    <col min="2" max="2" width="22" customWidth="1"/>
    <col min="3" max="3" width="5.6640625" hidden="1" customWidth="1"/>
    <col min="4" max="4" width="11.83203125" customWidth="1"/>
    <col min="5" max="5" width="22.6640625" customWidth="1"/>
    <col min="6" max="6" width="35" bestFit="1" customWidth="1"/>
    <col min="7" max="7" width="21" customWidth="1"/>
    <col min="8" max="8" width="5.83203125" hidden="1" customWidth="1"/>
    <col min="9" max="9" width="13.1640625" customWidth="1"/>
    <col min="10" max="10" width="24.83203125" customWidth="1"/>
    <col min="11" max="11" width="36.33203125" customWidth="1"/>
    <col min="12" max="12" width="20.5" customWidth="1"/>
    <col min="13" max="13" width="5.83203125" hidden="1" customWidth="1"/>
    <col min="14" max="14" width="14.5" customWidth="1"/>
    <col min="15" max="15" width="25.5" customWidth="1"/>
    <col min="16" max="16" width="37.83203125" customWidth="1"/>
    <col min="17" max="17" width="20.83203125" customWidth="1"/>
    <col min="18" max="18" width="5.33203125" hidden="1" customWidth="1"/>
    <col min="19" max="19" width="15.5" customWidth="1"/>
    <col min="20" max="20" width="21" customWidth="1"/>
  </cols>
  <sheetData>
    <row r="1" spans="1:21" ht="26">
      <c r="A1" s="264" t="s">
        <v>110</v>
      </c>
      <c r="B1" s="265"/>
      <c r="C1" s="265"/>
      <c r="D1" s="265"/>
      <c r="E1" s="265"/>
      <c r="F1" s="265"/>
      <c r="G1" s="265"/>
      <c r="H1" s="265"/>
      <c r="I1" s="265"/>
      <c r="J1" s="265"/>
      <c r="K1" s="265"/>
      <c r="L1" s="265"/>
      <c r="M1" s="265"/>
      <c r="N1" s="265"/>
      <c r="O1" s="265"/>
      <c r="P1" s="265"/>
      <c r="Q1" s="265"/>
      <c r="R1" s="265"/>
      <c r="S1" s="265"/>
      <c r="T1" s="266"/>
    </row>
    <row r="2" spans="1:21" ht="44" customHeight="1">
      <c r="A2" s="267" t="s">
        <v>549</v>
      </c>
      <c r="B2" s="268"/>
      <c r="C2" s="268"/>
      <c r="D2" s="268"/>
      <c r="E2" s="268"/>
      <c r="F2" s="268"/>
      <c r="G2" s="268"/>
      <c r="H2" s="268"/>
      <c r="I2" s="268"/>
      <c r="J2" s="268"/>
      <c r="K2" s="268"/>
      <c r="L2" s="268"/>
      <c r="M2" s="268"/>
      <c r="N2" s="268"/>
      <c r="O2" s="268"/>
      <c r="P2" s="268"/>
      <c r="Q2" s="268"/>
      <c r="R2" s="268"/>
      <c r="S2" s="268"/>
      <c r="T2" s="269"/>
      <c r="U2" s="163"/>
    </row>
    <row r="3" spans="1:21" ht="36" customHeight="1">
      <c r="A3" s="267" t="s">
        <v>307</v>
      </c>
      <c r="B3" s="268"/>
      <c r="C3" s="268"/>
      <c r="D3" s="268"/>
      <c r="E3" s="268"/>
      <c r="F3" s="268"/>
      <c r="G3" s="268"/>
      <c r="H3" s="268"/>
      <c r="I3" s="268"/>
      <c r="J3" s="268"/>
      <c r="K3" s="268"/>
      <c r="L3" s="268"/>
      <c r="M3" s="268"/>
      <c r="N3" s="268"/>
      <c r="O3" s="268"/>
      <c r="P3" s="268"/>
      <c r="Q3" s="268"/>
      <c r="R3" s="268"/>
      <c r="S3" s="268"/>
      <c r="T3" s="269"/>
    </row>
    <row r="4" spans="1:21" ht="21" customHeight="1">
      <c r="A4" s="276" t="s">
        <v>550</v>
      </c>
      <c r="B4" s="276"/>
      <c r="C4" s="276"/>
      <c r="D4" s="276"/>
      <c r="E4" s="276"/>
      <c r="F4" s="218"/>
      <c r="G4" s="277"/>
      <c r="H4" s="277"/>
      <c r="I4" s="277"/>
      <c r="J4" s="277"/>
      <c r="K4" s="277"/>
      <c r="L4" s="277"/>
      <c r="M4" s="277"/>
      <c r="N4" s="277"/>
      <c r="O4" s="277"/>
      <c r="P4" s="277"/>
      <c r="Q4" s="277"/>
      <c r="R4" s="277"/>
      <c r="S4" s="277"/>
      <c r="T4" s="278"/>
    </row>
    <row r="5" spans="1:21">
      <c r="A5" s="185"/>
      <c r="B5" s="186"/>
      <c r="C5" s="186"/>
      <c r="D5" s="186"/>
      <c r="E5" s="186"/>
      <c r="F5" s="186"/>
      <c r="G5" s="186"/>
      <c r="H5" s="186"/>
      <c r="I5" s="186"/>
      <c r="J5" s="186"/>
      <c r="K5" s="186"/>
      <c r="L5" s="186"/>
      <c r="M5" s="186"/>
      <c r="N5" s="186"/>
      <c r="O5" s="186"/>
      <c r="P5" s="186"/>
      <c r="Q5" s="186"/>
      <c r="R5" s="186"/>
      <c r="S5" s="186"/>
      <c r="T5" s="187"/>
    </row>
    <row r="6" spans="1:21">
      <c r="A6" s="108" t="s">
        <v>126</v>
      </c>
      <c r="B6" s="272"/>
      <c r="C6" s="272"/>
      <c r="D6" s="272"/>
      <c r="E6" s="272"/>
      <c r="F6" s="16"/>
      <c r="G6" s="16"/>
      <c r="H6" s="16"/>
      <c r="I6" s="16"/>
      <c r="J6" s="16"/>
      <c r="K6" s="16"/>
      <c r="L6" s="16"/>
      <c r="M6" s="16"/>
      <c r="N6" s="16"/>
      <c r="O6" s="16"/>
      <c r="P6" s="16"/>
      <c r="Q6" s="16"/>
      <c r="R6" s="16"/>
      <c r="S6" s="16"/>
      <c r="T6" s="134"/>
    </row>
    <row r="7" spans="1:21">
      <c r="A7" s="108" t="s">
        <v>114</v>
      </c>
      <c r="B7" s="282"/>
      <c r="C7" s="282"/>
      <c r="D7" s="282"/>
      <c r="E7" s="16"/>
      <c r="F7" s="16"/>
      <c r="G7" s="16"/>
      <c r="H7" s="16"/>
      <c r="I7" s="16"/>
      <c r="J7" s="16"/>
      <c r="K7" s="16"/>
      <c r="L7" s="16"/>
      <c r="M7" s="16"/>
      <c r="N7" s="16"/>
      <c r="O7" s="16"/>
      <c r="P7" s="16"/>
      <c r="Q7" s="16"/>
      <c r="R7" s="16"/>
      <c r="S7" s="16"/>
      <c r="T7" s="134"/>
    </row>
    <row r="8" spans="1:21" s="16" customFormat="1" ht="21">
      <c r="A8" s="283" t="s">
        <v>112</v>
      </c>
      <c r="B8" s="284"/>
      <c r="C8" s="284"/>
      <c r="D8" s="284"/>
      <c r="E8" s="285"/>
      <c r="F8" s="284" t="s">
        <v>113</v>
      </c>
      <c r="G8" s="284"/>
      <c r="H8" s="284"/>
      <c r="I8" s="284"/>
      <c r="J8" s="285"/>
      <c r="K8" s="283" t="s">
        <v>115</v>
      </c>
      <c r="L8" s="284"/>
      <c r="M8" s="284"/>
      <c r="N8" s="284"/>
      <c r="O8" s="285"/>
      <c r="P8" s="284" t="s">
        <v>116</v>
      </c>
      <c r="Q8" s="284"/>
      <c r="R8" s="284"/>
      <c r="S8" s="284"/>
      <c r="T8" s="285"/>
    </row>
    <row r="9" spans="1:21" ht="70" customHeight="1">
      <c r="A9" s="286" t="s">
        <v>117</v>
      </c>
      <c r="B9" s="287"/>
      <c r="C9" s="287"/>
      <c r="D9" s="287"/>
      <c r="E9" s="288"/>
      <c r="F9" s="289" t="s">
        <v>118</v>
      </c>
      <c r="G9" s="287"/>
      <c r="H9" s="287"/>
      <c r="I9" s="287"/>
      <c r="J9" s="288"/>
      <c r="K9" s="289" t="s">
        <v>119</v>
      </c>
      <c r="L9" s="287"/>
      <c r="M9" s="287"/>
      <c r="N9" s="287"/>
      <c r="O9" s="288"/>
      <c r="P9" s="289" t="s">
        <v>120</v>
      </c>
      <c r="Q9" s="287"/>
      <c r="R9" s="287"/>
      <c r="S9" s="287"/>
      <c r="T9" s="290"/>
    </row>
    <row r="10" spans="1:21" ht="21">
      <c r="A10" s="291" t="s">
        <v>111</v>
      </c>
      <c r="B10" s="292"/>
      <c r="C10" s="292"/>
      <c r="D10" s="292"/>
      <c r="E10" s="292"/>
      <c r="F10" s="292"/>
      <c r="G10" s="292"/>
      <c r="H10" s="292"/>
      <c r="I10" s="292"/>
      <c r="J10" s="292"/>
      <c r="K10" s="292"/>
      <c r="L10" s="292"/>
      <c r="M10" s="292"/>
      <c r="N10" s="292"/>
      <c r="O10" s="292"/>
      <c r="P10" s="292"/>
      <c r="Q10" s="292"/>
      <c r="R10" s="292"/>
      <c r="S10" s="292"/>
      <c r="T10" s="292"/>
      <c r="U10" s="177"/>
    </row>
    <row r="11" spans="1:21" ht="21">
      <c r="A11" s="175" t="s">
        <v>542</v>
      </c>
      <c r="B11" s="9"/>
      <c r="C11" s="9"/>
      <c r="D11" s="221"/>
      <c r="E11" s="9"/>
      <c r="F11" s="175" t="s">
        <v>542</v>
      </c>
      <c r="G11" s="9"/>
      <c r="H11" s="9"/>
      <c r="I11" s="221"/>
      <c r="J11" s="9"/>
      <c r="K11" s="175" t="s">
        <v>542</v>
      </c>
      <c r="L11" s="9"/>
      <c r="M11" s="9"/>
      <c r="N11" s="221"/>
      <c r="O11" s="9"/>
      <c r="P11" s="175" t="s">
        <v>542</v>
      </c>
      <c r="Q11" s="9"/>
      <c r="R11" s="9"/>
      <c r="S11" s="221"/>
      <c r="T11" s="9"/>
      <c r="U11" s="177"/>
    </row>
    <row r="12" spans="1:21" ht="39" customHeight="1">
      <c r="A12" s="273" t="s">
        <v>543</v>
      </c>
      <c r="B12" s="274"/>
      <c r="C12" s="274"/>
      <c r="D12" s="274"/>
      <c r="E12" s="275"/>
      <c r="F12" s="273" t="s">
        <v>543</v>
      </c>
      <c r="G12" s="274"/>
      <c r="H12" s="274"/>
      <c r="I12" s="274"/>
      <c r="J12" s="275"/>
      <c r="K12" s="273" t="s">
        <v>543</v>
      </c>
      <c r="L12" s="274"/>
      <c r="M12" s="274"/>
      <c r="N12" s="274"/>
      <c r="O12" s="275"/>
      <c r="P12" s="273" t="s">
        <v>543</v>
      </c>
      <c r="Q12" s="274"/>
      <c r="R12" s="274"/>
      <c r="S12" s="274"/>
      <c r="T12" s="275"/>
      <c r="U12" s="176"/>
    </row>
    <row r="13" spans="1:21">
      <c r="A13" s="192"/>
      <c r="B13" s="193"/>
      <c r="C13" s="193"/>
      <c r="D13" s="193"/>
      <c r="E13" s="193"/>
      <c r="F13" s="192"/>
      <c r="G13" s="193"/>
      <c r="H13" s="193"/>
      <c r="I13" s="193"/>
      <c r="J13" s="193"/>
      <c r="K13" s="192"/>
      <c r="L13" s="193"/>
      <c r="M13" s="193"/>
      <c r="N13" s="193"/>
      <c r="O13" s="193"/>
      <c r="P13" s="194"/>
      <c r="Q13" s="195"/>
      <c r="R13" s="196"/>
      <c r="S13" s="195"/>
      <c r="T13" s="197"/>
      <c r="U13" s="176"/>
    </row>
    <row r="14" spans="1:21" ht="19">
      <c r="A14" s="270" t="s">
        <v>237</v>
      </c>
      <c r="B14" s="271"/>
      <c r="C14" s="271"/>
      <c r="D14" s="271"/>
      <c r="E14" s="198" t="s">
        <v>36</v>
      </c>
      <c r="F14" s="270" t="s">
        <v>237</v>
      </c>
      <c r="G14" s="271"/>
      <c r="H14" s="271"/>
      <c r="I14" s="271"/>
      <c r="J14" s="198" t="s">
        <v>36</v>
      </c>
      <c r="K14" s="270" t="s">
        <v>237</v>
      </c>
      <c r="L14" s="271"/>
      <c r="M14" s="271"/>
      <c r="N14" s="271"/>
      <c r="O14" s="199" t="s">
        <v>36</v>
      </c>
      <c r="P14" s="270" t="s">
        <v>237</v>
      </c>
      <c r="Q14" s="271"/>
      <c r="R14" s="271"/>
      <c r="S14" s="271"/>
      <c r="T14" s="199" t="s">
        <v>36</v>
      </c>
      <c r="U14" s="176"/>
    </row>
    <row r="15" spans="1:21" ht="32" customHeight="1">
      <c r="A15" s="279" t="s">
        <v>243</v>
      </c>
      <c r="B15" s="280"/>
      <c r="C15" s="39"/>
      <c r="D15" s="222"/>
      <c r="E15" s="223"/>
      <c r="F15" s="281" t="s">
        <v>244</v>
      </c>
      <c r="G15" s="280"/>
      <c r="H15" s="39"/>
      <c r="I15" s="222"/>
      <c r="J15" s="223"/>
      <c r="K15" s="281" t="s">
        <v>245</v>
      </c>
      <c r="L15" s="280"/>
      <c r="M15" s="39"/>
      <c r="N15" s="222"/>
      <c r="O15" s="223"/>
      <c r="P15" s="281" t="s">
        <v>246</v>
      </c>
      <c r="Q15" s="280"/>
      <c r="R15" s="39"/>
      <c r="S15" s="222"/>
      <c r="T15" s="224"/>
      <c r="U15" s="176"/>
    </row>
    <row r="16" spans="1:21">
      <c r="A16" s="36" t="s">
        <v>133</v>
      </c>
      <c r="B16" s="222"/>
      <c r="C16" s="39"/>
      <c r="D16" s="16"/>
      <c r="E16" s="223"/>
      <c r="F16" s="15" t="s">
        <v>133</v>
      </c>
      <c r="G16" s="222"/>
      <c r="H16" s="39"/>
      <c r="I16" s="16"/>
      <c r="J16" s="223"/>
      <c r="K16" s="15" t="s">
        <v>133</v>
      </c>
      <c r="L16" s="222"/>
      <c r="M16" s="39"/>
      <c r="N16" s="16"/>
      <c r="O16" s="223"/>
      <c r="P16" s="15" t="s">
        <v>133</v>
      </c>
      <c r="Q16" s="222"/>
      <c r="R16" s="39"/>
      <c r="S16" s="16"/>
      <c r="T16" s="224"/>
      <c r="U16" s="176"/>
    </row>
    <row r="17" spans="1:21" s="17" customFormat="1">
      <c r="A17" s="42"/>
      <c r="B17" s="41"/>
      <c r="C17" s="41"/>
      <c r="D17" s="40"/>
      <c r="E17" s="40"/>
      <c r="F17" s="42"/>
      <c r="G17" s="41"/>
      <c r="H17" s="41"/>
      <c r="I17" s="40"/>
      <c r="J17" s="40"/>
      <c r="K17" s="42"/>
      <c r="L17" s="41"/>
      <c r="M17" s="41"/>
      <c r="N17" s="40"/>
      <c r="O17" s="40"/>
      <c r="P17" s="42"/>
      <c r="Q17" s="41"/>
      <c r="R17" s="41"/>
      <c r="S17" s="40"/>
      <c r="T17" s="138"/>
      <c r="U17" s="178"/>
    </row>
    <row r="18" spans="1:21" ht="24">
      <c r="A18" s="297" t="str">
        <f>IF(AND(D15="No",D37="No"),"Please Answer the following questions",IF(AND(D15="Yes",D11="No"),"Skip these questions, go to Model Projections",IF(AND(D15="Yes",D11="Yes"),"Skip these questions, go to Step2","")))</f>
        <v/>
      </c>
      <c r="B18" s="298"/>
      <c r="C18" s="298"/>
      <c r="D18" s="298"/>
      <c r="E18" s="200"/>
      <c r="F18" s="297" t="str">
        <f>IF(AND(I15="No",I37="No"),"Please Answer the following questions",IF(AND(I15="Yes",I11="No"),"Skip these questions, go to Model Projections",IF(AND(I15="Yes",I11="Yes"),"Skip these questions, go to Step2","")))</f>
        <v/>
      </c>
      <c r="G18" s="298"/>
      <c r="H18" s="298"/>
      <c r="I18" s="298"/>
      <c r="J18" s="200"/>
      <c r="K18" s="297" t="str">
        <f>IF(AND(N15="No",N37="No"),"Please Answer the following questions",IF(AND(N15="Yes",N11="No"),"Skip these questions, go to Model Projections",IF(AND(N15="Yes",N11="Yes"),"Skip these questions, go to Step2","")))</f>
        <v/>
      </c>
      <c r="L18" s="298"/>
      <c r="M18" s="298"/>
      <c r="N18" s="298"/>
      <c r="O18" s="200"/>
      <c r="P18" s="297" t="str">
        <f>IF(AND(S15="No",S37="No"),"Please Answer the following questions",IF(AND(S15="Yes",S11="No"),"Skip these questions, go to Model Projections",IF(AND(S15="Yes",S11="Yes"),"Skip these questions, go to Step2","")))</f>
        <v/>
      </c>
      <c r="Q18" s="298"/>
      <c r="R18" s="298"/>
      <c r="S18" s="298"/>
      <c r="T18" s="200"/>
      <c r="U18" s="176"/>
    </row>
    <row r="19" spans="1:21" ht="19">
      <c r="A19" s="270" t="s">
        <v>212</v>
      </c>
      <c r="B19" s="271"/>
      <c r="C19" s="271"/>
      <c r="D19" s="271"/>
      <c r="E19" s="198" t="s">
        <v>36</v>
      </c>
      <c r="F19" s="270" t="s">
        <v>212</v>
      </c>
      <c r="G19" s="271"/>
      <c r="H19" s="271"/>
      <c r="I19" s="271"/>
      <c r="J19" s="201" t="s">
        <v>36</v>
      </c>
      <c r="K19" s="271" t="s">
        <v>212</v>
      </c>
      <c r="L19" s="271"/>
      <c r="M19" s="271"/>
      <c r="N19" s="271"/>
      <c r="O19" s="199" t="s">
        <v>36</v>
      </c>
      <c r="P19" s="271" t="s">
        <v>212</v>
      </c>
      <c r="Q19" s="271"/>
      <c r="R19" s="271"/>
      <c r="S19" s="271"/>
      <c r="T19" s="199" t="s">
        <v>36</v>
      </c>
      <c r="U19" s="176"/>
    </row>
    <row r="20" spans="1:21" ht="34">
      <c r="A20" s="65" t="s">
        <v>127</v>
      </c>
      <c r="B20" s="225"/>
      <c r="C20" s="16">
        <f>IF(ISNA(D20)=TRUE,0,IF(D20="Low",1,IF(D20="Medium",2,IF(D20="High",3,0))))</f>
        <v>0</v>
      </c>
      <c r="D20" s="16" t="e">
        <f>IF($D$15="Yes","Not Needed as score exists - see cell B13",INDEX('Supporting Tables'!$D$4:$F$4,1,(MATCH('Risk Assessment Steps'!B20,'Supporting Tables'!$D5:$F5,0))))</f>
        <v>#N/A</v>
      </c>
      <c r="E20" s="226"/>
      <c r="F20" s="30" t="s">
        <v>138</v>
      </c>
      <c r="G20" s="225"/>
      <c r="H20" s="16">
        <f t="shared" ref="H20:H23" si="0">IF(ISNA(I20)=TRUE,0,IF(I20="Low",1,IF(I20="Medium",2,IF(I20="High",3,0))))</f>
        <v>0</v>
      </c>
      <c r="I20" s="16" t="e">
        <f>IF($I$15="Yes","Not Needed as score exists - see cell G13",INDEX('Supporting Tables'!$D$4:$F$4,1,(MATCH('Risk Assessment Steps'!G20,'Supporting Tables'!$D10:$F10,0))))</f>
        <v>#N/A</v>
      </c>
      <c r="J20" s="226"/>
      <c r="K20" s="29" t="s">
        <v>142</v>
      </c>
      <c r="L20" s="225"/>
      <c r="M20" s="16">
        <f t="shared" ref="M20:M23" si="1">IF(ISNA(N20)=TRUE,0,IF(N20="Low",1,IF(N20="Medium",2,IF(N20="High",3,0))))</f>
        <v>0</v>
      </c>
      <c r="N20" s="16" t="e">
        <f>IF($N$15="Yes","Not Needed as score exists - see cell L13",INDEX('Supporting Tables'!$D$4:$F$4,1,(MATCH('Risk Assessment Steps'!L20,'Supporting Tables'!$D14:$F14,0))))</f>
        <v>#N/A</v>
      </c>
      <c r="O20" s="226"/>
      <c r="P20" s="29" t="s">
        <v>146</v>
      </c>
      <c r="Q20" s="225"/>
      <c r="R20" s="16">
        <f t="shared" ref="R20:R24" si="2">IF(ISNA(S20)=TRUE,0,IF(S20="Low",1,IF(S20="Medium",2,IF(S20="High",3,0))))</f>
        <v>0</v>
      </c>
      <c r="S20" s="16" t="e">
        <f>IF($S$15="Yes","Not Needed as score exists - see cell Q13",INDEX('Supporting Tables'!$D$4:$F$4,1,(MATCH('Risk Assessment Steps'!Q20,'Supporting Tables'!$D18:$F18,0))))</f>
        <v>#N/A</v>
      </c>
      <c r="T20" s="224"/>
      <c r="U20" s="176"/>
    </row>
    <row r="21" spans="1:21" ht="34">
      <c r="A21" s="65" t="s">
        <v>135</v>
      </c>
      <c r="B21" s="220"/>
      <c r="C21" s="16">
        <f t="shared" ref="C21:C24" si="3">IF(ISNA(D21)=TRUE,0,IF(D21="Low",1,IF(D21="Medium",2,IF(D21="High",3,0))))</f>
        <v>0</v>
      </c>
      <c r="D21" s="16" t="e">
        <f>IF($D$15="Yes","Not Needed as score exists - see cell B13",INDEX('Supporting Tables'!$D$4:$F$4,1,(MATCH('Risk Assessment Steps'!B21,'Supporting Tables'!$D6:$F6,0))))</f>
        <v>#N/A</v>
      </c>
      <c r="E21" s="226"/>
      <c r="F21" s="31" t="s">
        <v>139</v>
      </c>
      <c r="G21" s="220"/>
      <c r="H21" s="16">
        <f t="shared" si="0"/>
        <v>0</v>
      </c>
      <c r="I21" s="16" t="e">
        <f>IF($I$15="Yes","Not Needed as score exists - see cell G13",INDEX('Supporting Tables'!$D$4:$F$4,1,(MATCH('Risk Assessment Steps'!G21,'Supporting Tables'!$D11:$F11,0))))</f>
        <v>#N/A</v>
      </c>
      <c r="J21" s="226"/>
      <c r="K21" s="29" t="s">
        <v>143</v>
      </c>
      <c r="L21" s="220"/>
      <c r="M21" s="16">
        <f t="shared" si="1"/>
        <v>0</v>
      </c>
      <c r="N21" s="16" t="e">
        <f>IF($N$15="Yes","Not Needed as score exists - see cell L13",INDEX('Supporting Tables'!$D$4:$F$4,1,(MATCH('Risk Assessment Steps'!L21,'Supporting Tables'!$D15:$F15,0))))</f>
        <v>#N/A</v>
      </c>
      <c r="O21" s="226"/>
      <c r="P21" s="31" t="s">
        <v>147</v>
      </c>
      <c r="Q21" s="220"/>
      <c r="R21" s="16">
        <f t="shared" si="2"/>
        <v>0</v>
      </c>
      <c r="S21" s="16" t="e">
        <f>IF($S$15="Yes","Not Needed as score exists - see cell Q13",INDEX('Supporting Tables'!$D$4:$F$4,1,(MATCH('Risk Assessment Steps'!Q21,'Supporting Tables'!$D19:$F19,0))))</f>
        <v>#N/A</v>
      </c>
      <c r="T21" s="224"/>
      <c r="U21" s="176"/>
    </row>
    <row r="22" spans="1:21" ht="51">
      <c r="A22" s="65" t="s">
        <v>134</v>
      </c>
      <c r="B22" s="220"/>
      <c r="C22" s="16">
        <f t="shared" si="3"/>
        <v>0</v>
      </c>
      <c r="D22" s="16" t="e">
        <f>IF($D$15="Yes","Not Needed as score exists - see cell B13",INDEX('Supporting Tables'!$D$4:$F$4,1,(MATCH('Risk Assessment Steps'!B22,'Supporting Tables'!$D7:$F7,0))))</f>
        <v>#N/A</v>
      </c>
      <c r="E22" s="226"/>
      <c r="F22" s="31" t="s">
        <v>140</v>
      </c>
      <c r="G22" s="220"/>
      <c r="H22" s="16">
        <f t="shared" si="0"/>
        <v>0</v>
      </c>
      <c r="I22" s="16" t="e">
        <f>IF($I$15="Yes","Not Needed as score exists - see cell G13",INDEX('Supporting Tables'!$D$4:$F$4,1,(MATCH('Risk Assessment Steps'!G22,'Supporting Tables'!$D12:$F12,0))))</f>
        <v>#N/A</v>
      </c>
      <c r="J22" s="226"/>
      <c r="K22" s="29" t="s">
        <v>144</v>
      </c>
      <c r="L22" s="220"/>
      <c r="M22" s="16">
        <f t="shared" si="1"/>
        <v>0</v>
      </c>
      <c r="N22" s="16" t="e">
        <f>IF($N$15="Yes","Not Needed as score exists - see cell L13",INDEX('Supporting Tables'!$D$4:$F$4,1,(MATCH('Risk Assessment Steps'!L22,'Supporting Tables'!$D16:$F16,0))))</f>
        <v>#N/A</v>
      </c>
      <c r="O22" s="226"/>
      <c r="P22" s="31" t="s">
        <v>148</v>
      </c>
      <c r="Q22" s="220"/>
      <c r="R22" s="16">
        <f t="shared" si="2"/>
        <v>0</v>
      </c>
      <c r="S22" s="16" t="e">
        <f>IF($S$15="Yes","Not Needed as score exists - see cell Q13",INDEX('Supporting Tables'!$D$4:$F$4,1,(MATCH('Risk Assessment Steps'!Q22,'Supporting Tables'!$D20:$F20,0))))</f>
        <v>#N/A</v>
      </c>
      <c r="T22" s="224"/>
      <c r="U22" s="176"/>
    </row>
    <row r="23" spans="1:21">
      <c r="A23" s="36" t="s">
        <v>136</v>
      </c>
      <c r="B23" s="220"/>
      <c r="C23" s="16">
        <f t="shared" si="3"/>
        <v>0</v>
      </c>
      <c r="D23" s="16" t="e">
        <f>IF($D$15="Yes","Not Needed as score exists - see cell B13",INDEX('Supporting Tables'!$D$4:$F$4,1,(MATCH('Risk Assessment Steps'!B23,'Supporting Tables'!$D8:$F8,0))))</f>
        <v>#N/A</v>
      </c>
      <c r="E23" s="226"/>
      <c r="F23" s="15" t="s">
        <v>141</v>
      </c>
      <c r="G23" s="225"/>
      <c r="H23" s="16">
        <f t="shared" si="0"/>
        <v>0</v>
      </c>
      <c r="I23" s="16" t="e">
        <f>IF($I$15="Yes","Not Needed as score exists - see cell G13",INDEX('Supporting Tables'!$D$4:$F$4,1,(MATCH('Risk Assessment Steps'!G23,'Supporting Tables'!$D13:$F13,0))))</f>
        <v>#N/A</v>
      </c>
      <c r="J23" s="226"/>
      <c r="K23" s="15" t="s">
        <v>145</v>
      </c>
      <c r="L23" s="222"/>
      <c r="M23" s="16">
        <f t="shared" si="1"/>
        <v>0</v>
      </c>
      <c r="N23" s="16" t="e">
        <f>IF($N$15="Yes","Not Needed as score exists - see cell L13",INDEX('Supporting Tables'!$D$4:$F$4,1,(MATCH('Risk Assessment Steps'!L23,'Supporting Tables'!$D17:$F17,0))))</f>
        <v>#N/A</v>
      </c>
      <c r="O23" s="226"/>
      <c r="P23" s="15" t="s">
        <v>149</v>
      </c>
      <c r="Q23" s="220"/>
      <c r="R23" s="16">
        <f t="shared" si="2"/>
        <v>0</v>
      </c>
      <c r="S23" s="16" t="e">
        <f>IF($S$15="Yes","Not Needed as score exists - see cell Q13",INDEX('Supporting Tables'!$D$4:$F$4,1,(MATCH('Risk Assessment Steps'!Q23,'Supporting Tables'!$D21:$F21,0))))</f>
        <v>#N/A</v>
      </c>
      <c r="T23" s="224"/>
      <c r="U23" s="176"/>
    </row>
    <row r="24" spans="1:21">
      <c r="A24" s="36" t="s">
        <v>137</v>
      </c>
      <c r="B24" s="225"/>
      <c r="C24" s="16">
        <f t="shared" si="3"/>
        <v>0</v>
      </c>
      <c r="D24" s="16" t="e">
        <f>IF($D$15="Yes","Not Needed as score exists - see cell B13",INDEX('Supporting Tables'!$D$4:$F$4,1,(MATCH('Risk Assessment Steps'!B24,'Supporting Tables'!$D9:$F9,0))))</f>
        <v>#N/A</v>
      </c>
      <c r="E24" s="226"/>
      <c r="F24" s="15"/>
      <c r="G24" s="16"/>
      <c r="H24" s="16"/>
      <c r="I24" s="16"/>
      <c r="J24" s="16"/>
      <c r="K24" s="15"/>
      <c r="L24" s="16"/>
      <c r="M24" s="16"/>
      <c r="N24" s="16"/>
      <c r="O24" s="16"/>
      <c r="P24" s="15" t="s">
        <v>150</v>
      </c>
      <c r="Q24" s="220"/>
      <c r="R24" s="16">
        <f t="shared" si="2"/>
        <v>0</v>
      </c>
      <c r="S24" s="16" t="e">
        <f>IF($S$15="Yes","Not Needed as score exists - see cell Q13",INDEX('Supporting Tables'!$D$4:$F$4,1,(MATCH('Risk Assessment Steps'!Q24,'Supporting Tables'!$D22:$F22,0))))</f>
        <v>#N/A</v>
      </c>
      <c r="T24" s="224"/>
      <c r="U24" s="176"/>
    </row>
    <row r="25" spans="1:21">
      <c r="A25" s="36"/>
      <c r="B25" s="16"/>
      <c r="C25" s="16"/>
      <c r="D25" s="16"/>
      <c r="E25" s="16"/>
      <c r="F25" s="15"/>
      <c r="G25" s="16"/>
      <c r="H25" s="16"/>
      <c r="I25" s="16"/>
      <c r="J25" s="16"/>
      <c r="K25" s="15"/>
      <c r="L25" s="16"/>
      <c r="M25" s="16"/>
      <c r="N25" s="16"/>
      <c r="O25" s="16"/>
      <c r="P25" s="15" t="s">
        <v>151</v>
      </c>
      <c r="Q25" s="222"/>
      <c r="R25" s="16">
        <f>IF(ISNA(S25)=TRUE,0,IF(S25="Low",1,IF(S25="Medium",2,IF(S25="High",3,0))))</f>
        <v>0</v>
      </c>
      <c r="S25" s="16" t="e">
        <f>IF($S$15="Yes","Not Needed as score exists - see cell Q13",INDEX('Supporting Tables'!$D$4:$F$4,1,(MATCH('Risk Assessment Steps'!Q25,'Supporting Tables'!$D23:$F23,0))))</f>
        <v>#N/A</v>
      </c>
      <c r="T25" s="224"/>
      <c r="U25" s="176"/>
    </row>
    <row r="26" spans="1:21">
      <c r="A26" s="36"/>
      <c r="B26" s="16"/>
      <c r="C26" s="16"/>
      <c r="D26" s="16"/>
      <c r="E26" s="16"/>
      <c r="F26" s="15"/>
      <c r="G26" s="16"/>
      <c r="H26" s="16"/>
      <c r="I26" s="16"/>
      <c r="J26" s="16"/>
      <c r="K26" s="15"/>
      <c r="L26" s="16"/>
      <c r="M26" s="16"/>
      <c r="N26" s="16"/>
      <c r="O26" s="16"/>
      <c r="P26" s="15"/>
      <c r="Q26" s="16"/>
      <c r="R26" s="16"/>
      <c r="S26" s="16"/>
      <c r="T26" s="134"/>
      <c r="U26" s="176"/>
    </row>
    <row r="27" spans="1:21" ht="19">
      <c r="A27" s="52" t="s">
        <v>252</v>
      </c>
      <c r="B27" s="16" t="str">
        <f>IF(MAX(C20:C24)=0," ",IF(MAX(AVERAGE(C20:C24),AVERAGE(C29:C33))&lt;=1,"Low",IF(MAX(AVERAGE(C20:C24),,AVERAGE(C29:C33))&lt;=2,"Medium","High")))</f>
        <v xml:space="preserve"> </v>
      </c>
      <c r="C27" s="16"/>
      <c r="D27" s="16"/>
      <c r="E27" s="16"/>
      <c r="F27" s="52" t="s">
        <v>253</v>
      </c>
      <c r="G27" s="16" t="str">
        <f>IF(MAX(H20:H24)=0," ",IF(MAX(AVERAGE(H20:H24),AVERAGE(H29:H31))&lt;=1,"Low",IF(MAX(AVERAGE(H20:H24),AVERAGE(H29:H31))&lt;=2,"Medium","High")))</f>
        <v xml:space="preserve"> </v>
      </c>
      <c r="H27" s="16"/>
      <c r="I27" s="16"/>
      <c r="J27" s="16"/>
      <c r="K27" s="55" t="s">
        <v>254</v>
      </c>
      <c r="L27" s="16" t="str">
        <f>IF(MAX(M20:M24)=0," ",IF(AVERAGE(M20:M24)&lt;=1,"Low",IF(AVERAGE(M20:M24)&lt;=2,"Medium","High")))</f>
        <v xml:space="preserve"> </v>
      </c>
      <c r="M27" s="16"/>
      <c r="N27" s="16"/>
      <c r="O27" s="16"/>
      <c r="P27" s="52" t="s">
        <v>255</v>
      </c>
      <c r="Q27" s="16" t="str">
        <f>IF(MAX(R20:R24)=0," ",IF(MAX(AVERAGE(R20:R25),AVERAGE(R29:R30))&lt;=1,"Low",IF(MAX(AVERAGE(R20:R25),AVERAGE(R29:R30))&lt;=2,"Medium","High")))</f>
        <v xml:space="preserve"> </v>
      </c>
      <c r="R27" s="16"/>
      <c r="S27" s="16"/>
      <c r="T27" s="134"/>
      <c r="U27" s="176"/>
    </row>
    <row r="28" spans="1:21">
      <c r="A28" s="293" t="s">
        <v>213</v>
      </c>
      <c r="B28" s="294"/>
      <c r="C28" s="294"/>
      <c r="D28" s="294"/>
      <c r="E28" s="202" t="s">
        <v>36</v>
      </c>
      <c r="F28" s="293" t="s">
        <v>213</v>
      </c>
      <c r="G28" s="294"/>
      <c r="H28" s="294"/>
      <c r="I28" s="294"/>
      <c r="J28" s="203" t="s">
        <v>36</v>
      </c>
      <c r="K28" s="294" t="s">
        <v>213</v>
      </c>
      <c r="L28" s="294"/>
      <c r="M28" s="294"/>
      <c r="N28" s="294"/>
      <c r="O28" s="204" t="s">
        <v>36</v>
      </c>
      <c r="P28" s="294" t="s">
        <v>213</v>
      </c>
      <c r="Q28" s="294"/>
      <c r="R28" s="294"/>
      <c r="S28" s="294"/>
      <c r="T28" s="204" t="s">
        <v>36</v>
      </c>
      <c r="U28" s="176"/>
    </row>
    <row r="29" spans="1:21">
      <c r="A29" s="36" t="s">
        <v>219</v>
      </c>
      <c r="B29" s="225"/>
      <c r="C29" s="16">
        <f t="shared" ref="C29:C33" si="4">IF(ISNA(D29)=TRUE,0,IF(D29="Low",1,IF(D29="Medium",2,IF(D29="High",3,0))))</f>
        <v>0</v>
      </c>
      <c r="D29" s="16" t="e">
        <f>IF($D$15="Yes","Not Needed as score exists - see cell B13",INDEX('Supporting Tables'!$D$4:$F$4,1,(MATCH('Risk Assessment Steps'!B29,'Supporting Tables'!$D24:$F24,0))))</f>
        <v>#N/A</v>
      </c>
      <c r="E29" s="226"/>
      <c r="F29" s="15" t="s">
        <v>214</v>
      </c>
      <c r="G29" s="225"/>
      <c r="H29" s="16">
        <f t="shared" ref="H29:H31" si="5">IF(ISNA(I29)=TRUE,0,IF(I29="Low",1,IF(I29="Medium",2,IF(I29="High",3,0))))</f>
        <v>0</v>
      </c>
      <c r="I29" s="16" t="e">
        <f>IF($I$15="Yes","Not Needed as score exists - see cell G13",INDEX('Supporting Tables'!$D$4:$F$4,1,(MATCH('Risk Assessment Steps'!G29,'Supporting Tables'!$D29:$F29,0))))</f>
        <v>#N/A</v>
      </c>
      <c r="J29" s="226"/>
      <c r="K29" s="15"/>
      <c r="L29" s="16"/>
      <c r="M29" s="16"/>
      <c r="N29" s="16"/>
      <c r="O29" s="16"/>
      <c r="P29" s="15" t="s">
        <v>216</v>
      </c>
      <c r="Q29" s="225"/>
      <c r="R29" s="16">
        <f t="shared" ref="R29:R30" si="6">IF(ISNA(S29)=TRUE,0,IF(S29="Low",1,IF(S29="Medium",2,IF(S29="High",3,0))))</f>
        <v>0</v>
      </c>
      <c r="S29" s="16" t="e">
        <f>IF($S$15="Yes","Not Needed as score exists - see cell Q13",INDEX('Supporting Tables'!$D$4:$F$4,1,(MATCH('Risk Assessment Steps'!Q29,'Supporting Tables'!$D32:$F32,0))))</f>
        <v>#N/A</v>
      </c>
      <c r="T29" s="224"/>
      <c r="U29" s="176"/>
    </row>
    <row r="30" spans="1:21">
      <c r="A30" s="36" t="s">
        <v>220</v>
      </c>
      <c r="B30" s="220"/>
      <c r="C30" s="16">
        <f t="shared" si="4"/>
        <v>0</v>
      </c>
      <c r="D30" s="16" t="e">
        <f>IF($D$15="Yes","Not Needed as score exists - see cell B13",INDEX('Supporting Tables'!$D$4:$F$4,1,(MATCH('Risk Assessment Steps'!B30,'Supporting Tables'!$D25:$F25,0))))</f>
        <v>#N/A</v>
      </c>
      <c r="E30" s="226"/>
      <c r="F30" s="15" t="s">
        <v>215</v>
      </c>
      <c r="G30" s="220"/>
      <c r="H30" s="16">
        <f t="shared" si="5"/>
        <v>0</v>
      </c>
      <c r="I30" s="16" t="e">
        <f>IF($I$15="Yes","Not Needed as score exists - see cell G13",INDEX('Supporting Tables'!$D$4:$F$4,1,(MATCH('Risk Assessment Steps'!G30,'Supporting Tables'!$D30:$F30,0))))</f>
        <v>#N/A</v>
      </c>
      <c r="J30" s="226"/>
      <c r="K30" s="15"/>
      <c r="L30" s="16"/>
      <c r="M30" s="16"/>
      <c r="N30" s="16"/>
      <c r="O30" s="16"/>
      <c r="P30" s="15" t="s">
        <v>217</v>
      </c>
      <c r="Q30" s="220"/>
      <c r="R30" s="16">
        <f t="shared" si="6"/>
        <v>0</v>
      </c>
      <c r="S30" s="16" t="e">
        <f>IF($S$15="Yes","Not Needed as score exists - see cell Q13",INDEX('Supporting Tables'!$D$4:$F$4,1,(MATCH('Risk Assessment Steps'!Q29,'Supporting Tables'!$D33:$F33,0))))</f>
        <v>#N/A</v>
      </c>
      <c r="T30" s="224"/>
      <c r="U30" s="176"/>
    </row>
    <row r="31" spans="1:21">
      <c r="A31" s="36" t="s">
        <v>221</v>
      </c>
      <c r="B31" s="220"/>
      <c r="C31" s="16">
        <f t="shared" si="4"/>
        <v>0</v>
      </c>
      <c r="D31" s="16" t="e">
        <f>IF($D$15="Yes","Not Needed as score exists - see cell B13",INDEX('Supporting Tables'!$D$4:$F$4,1,(MATCH('Risk Assessment Steps'!B31,'Supporting Tables'!$D26:$F26,0))))</f>
        <v>#N/A</v>
      </c>
      <c r="E31" s="226"/>
      <c r="F31" s="15" t="s">
        <v>222</v>
      </c>
      <c r="G31" s="220"/>
      <c r="H31" s="16">
        <f t="shared" si="5"/>
        <v>0</v>
      </c>
      <c r="I31" s="16" t="e">
        <f>IF($I$15="Yes","Not Needed as score exists - see cell G13",INDEX('Supporting Tables'!$D$4:$F$4,1,(MATCH('Risk Assessment Steps'!G31,'Supporting Tables'!$D31:$F31,0))))</f>
        <v>#N/A</v>
      </c>
      <c r="J31" s="226"/>
      <c r="K31" s="15"/>
      <c r="L31" s="16"/>
      <c r="M31" s="16"/>
      <c r="N31" s="16"/>
      <c r="O31" s="16"/>
      <c r="P31" s="15"/>
      <c r="Q31" s="16"/>
      <c r="R31" s="16"/>
      <c r="S31" s="16"/>
      <c r="T31" s="224"/>
      <c r="U31" s="176"/>
    </row>
    <row r="32" spans="1:21">
      <c r="A32" s="36" t="s">
        <v>218</v>
      </c>
      <c r="B32" s="220"/>
      <c r="C32" s="16">
        <f t="shared" si="4"/>
        <v>0</v>
      </c>
      <c r="D32" s="16" t="e">
        <f>IF($D$15="Yes","Not Needed as score exists - see cell B13",INDEX('Supporting Tables'!$D$4:$F$4,1,(MATCH('Risk Assessment Steps'!B32,'Supporting Tables'!$D27:$F27,0))))</f>
        <v>#N/A</v>
      </c>
      <c r="E32" s="226"/>
      <c r="F32" s="15"/>
      <c r="G32" s="16"/>
      <c r="H32" s="16"/>
      <c r="I32" s="16"/>
      <c r="J32" s="16"/>
      <c r="K32" s="15"/>
      <c r="L32" s="16"/>
      <c r="M32" s="16"/>
      <c r="N32" s="16"/>
      <c r="O32" s="16"/>
      <c r="P32" s="15"/>
      <c r="Q32" s="16"/>
      <c r="R32" s="16"/>
      <c r="S32" s="16"/>
      <c r="T32" s="134"/>
      <c r="U32" s="176"/>
    </row>
    <row r="33" spans="1:21">
      <c r="A33" s="36" t="s">
        <v>222</v>
      </c>
      <c r="B33" s="225"/>
      <c r="C33" s="16">
        <f t="shared" si="4"/>
        <v>0</v>
      </c>
      <c r="D33" s="16" t="e">
        <f>IF($D$15="Yes","Not Needed as score exists - see cell B13",INDEX('Supporting Tables'!$D$4:$F$4,1,(MATCH('Risk Assessment Steps'!B33,'Supporting Tables'!$D28:$F28,0))))</f>
        <v>#N/A</v>
      </c>
      <c r="E33" s="226"/>
      <c r="F33" s="15"/>
      <c r="G33" s="16"/>
      <c r="H33" s="16"/>
      <c r="I33" s="16"/>
      <c r="J33" s="16"/>
      <c r="K33" s="15"/>
      <c r="L33" s="16"/>
      <c r="M33" s="16"/>
      <c r="N33" s="16"/>
      <c r="O33" s="16"/>
      <c r="P33" s="15"/>
      <c r="Q33" s="16"/>
      <c r="R33" s="16"/>
      <c r="S33" s="16"/>
      <c r="T33" s="134"/>
      <c r="U33" s="176"/>
    </row>
    <row r="34" spans="1:21">
      <c r="A34" s="36"/>
      <c r="B34" s="16"/>
      <c r="C34" s="16"/>
      <c r="D34" s="16"/>
      <c r="E34" s="16"/>
      <c r="F34" s="15"/>
      <c r="G34" s="16"/>
      <c r="H34" s="16"/>
      <c r="I34" s="16"/>
      <c r="J34" s="16"/>
      <c r="K34" s="15"/>
      <c r="L34" s="16"/>
      <c r="M34" s="16"/>
      <c r="N34" s="16"/>
      <c r="O34" s="16"/>
      <c r="P34" s="15"/>
      <c r="Q34" s="16"/>
      <c r="R34" s="16"/>
      <c r="S34" s="16"/>
      <c r="T34" s="134"/>
      <c r="U34" s="176"/>
    </row>
    <row r="35" spans="1:21" ht="24">
      <c r="A35" s="295" t="str">
        <f>IF(D11&lt;&gt;"",IF(D11="No","Please answer Projection question(s)","Skip to Step 2"),"")</f>
        <v/>
      </c>
      <c r="B35" s="296"/>
      <c r="C35" s="296"/>
      <c r="D35" s="296"/>
      <c r="E35" s="205"/>
      <c r="F35" s="295" t="str">
        <f>IF(I11&lt;&gt;"",IF(I11="No","Please answer Projection question(s)","Skip to Step 2"),"")</f>
        <v/>
      </c>
      <c r="G35" s="296"/>
      <c r="H35" s="296"/>
      <c r="I35" s="296"/>
      <c r="J35" s="205"/>
      <c r="K35" s="295" t="str">
        <f>IF(N11&lt;&gt;"",IF(N11="No","Please answer Projection question(s)","Skip to Step 2"),"")</f>
        <v/>
      </c>
      <c r="L35" s="296"/>
      <c r="M35" s="296"/>
      <c r="N35" s="296"/>
      <c r="O35" s="205"/>
      <c r="P35" s="295" t="str">
        <f>IF(S11&lt;&gt;"",IF(S11="No","Please answer Projection question(s)","Skip to Step 2"),"")</f>
        <v/>
      </c>
      <c r="Q35" s="296"/>
      <c r="R35" s="296"/>
      <c r="S35" s="296"/>
      <c r="T35" s="205"/>
      <c r="U35" s="176"/>
    </row>
    <row r="36" spans="1:21" ht="19">
      <c r="A36" s="270" t="s">
        <v>235</v>
      </c>
      <c r="B36" s="271"/>
      <c r="C36" s="271"/>
      <c r="D36" s="271"/>
      <c r="E36" s="199" t="s">
        <v>36</v>
      </c>
      <c r="F36" s="271" t="s">
        <v>235</v>
      </c>
      <c r="G36" s="271"/>
      <c r="H36" s="271"/>
      <c r="I36" s="271"/>
      <c r="J36" s="201" t="s">
        <v>36</v>
      </c>
      <c r="K36" s="271" t="s">
        <v>235</v>
      </c>
      <c r="L36" s="271"/>
      <c r="M36" s="271"/>
      <c r="N36" s="271"/>
      <c r="O36" s="199" t="s">
        <v>36</v>
      </c>
      <c r="P36" s="271" t="s">
        <v>235</v>
      </c>
      <c r="Q36" s="271"/>
      <c r="R36" s="271"/>
      <c r="S36" s="271"/>
      <c r="T36" s="199" t="s">
        <v>36</v>
      </c>
      <c r="U36" s="176"/>
    </row>
    <row r="37" spans="1:21">
      <c r="A37" s="302" t="s">
        <v>248</v>
      </c>
      <c r="B37" s="303"/>
      <c r="C37" s="39"/>
      <c r="D37" s="222"/>
      <c r="E37" s="224"/>
      <c r="F37" s="303" t="s">
        <v>247</v>
      </c>
      <c r="G37" s="303"/>
      <c r="H37" s="39"/>
      <c r="I37" s="222"/>
      <c r="J37" s="227"/>
      <c r="K37" s="303" t="s">
        <v>249</v>
      </c>
      <c r="L37" s="303"/>
      <c r="M37" s="39"/>
      <c r="N37" s="222"/>
      <c r="O37" s="224"/>
      <c r="P37" s="302" t="s">
        <v>250</v>
      </c>
      <c r="Q37" s="303"/>
      <c r="R37" s="39"/>
      <c r="S37" s="222"/>
      <c r="T37" s="224"/>
      <c r="U37" s="176"/>
    </row>
    <row r="38" spans="1:21">
      <c r="A38" s="36" t="s">
        <v>238</v>
      </c>
      <c r="B38" s="222"/>
      <c r="C38" s="39">
        <f>IF(B38="",0,VLOOKUP(B38,'Supporting Tables'!$H$5:$J$8,3,FALSE))</f>
        <v>0</v>
      </c>
      <c r="D38" s="174" t="str">
        <f>IF(B38="Absent","Enter NA for Intensity and Speed",IF(B38="Positive","Enter NA for Intensity, but enter Speed",""))</f>
        <v/>
      </c>
      <c r="E38" s="224"/>
      <c r="F38" s="16" t="s">
        <v>238</v>
      </c>
      <c r="G38" s="222"/>
      <c r="H38" s="39">
        <f>IF(G38="",0,VLOOKUP(G38,'Supporting Tables'!$H$5:$J$8,3,FALSE))</f>
        <v>0</v>
      </c>
      <c r="I38" s="174" t="str">
        <f>IF(G38="Absent","Enter NA for Intensity and Speed",IF(G38="Positive","Enter NA for Intensity, but enter Speed",""))</f>
        <v/>
      </c>
      <c r="J38" s="227"/>
      <c r="K38" s="16" t="s">
        <v>238</v>
      </c>
      <c r="L38" s="222"/>
      <c r="M38" s="39">
        <f>IF(L38="",0,VLOOKUP(L38,'Supporting Tables'!$H$5:$J$8,3,FALSE))</f>
        <v>0</v>
      </c>
      <c r="N38" s="174" t="str">
        <f>IF(L38="Absent","Enter NA for Intensity and Speed",IF(L38="Positive","Enter NA for Intensity, but enter Speed",""))</f>
        <v/>
      </c>
      <c r="O38" s="224"/>
      <c r="P38" s="36" t="s">
        <v>238</v>
      </c>
      <c r="Q38" s="222"/>
      <c r="R38" s="39">
        <f>IF(Q38="",0,VLOOKUP(Q38,'Supporting Tables'!$H$5:$J$8,3,FALSE))</f>
        <v>0</v>
      </c>
      <c r="S38" s="174" t="str">
        <f>IF(Q38="Absent","Enter NA for Intensity and Speed",IF(Q38="Positive","Enter NA for Intensity, but enter Speed",""))</f>
        <v/>
      </c>
      <c r="T38" s="224"/>
      <c r="U38" s="176"/>
    </row>
    <row r="39" spans="1:21">
      <c r="A39" s="36" t="s">
        <v>241</v>
      </c>
      <c r="B39" s="222"/>
      <c r="C39" s="39">
        <f>IF(B39="",0,VLOOKUP(B39,'Supporting Tables'!$H$11:$J$15,3,FALSE))</f>
        <v>0</v>
      </c>
      <c r="D39" s="174" t="str">
        <f>IF(OR(B38="Positive",B38="Absent"),IF(B39&lt;&gt;"NA","Error - set to NA",""),IF(B38="Negative",IF(B39="NA","Error NA not a valid entry",""),""))</f>
        <v/>
      </c>
      <c r="E39" s="224"/>
      <c r="F39" s="16" t="s">
        <v>242</v>
      </c>
      <c r="G39" s="222"/>
      <c r="H39" s="39">
        <f>IF(G39="",0,VLOOKUP(G39,'Supporting Tables'!$H$11:$J$15,3,FALSE))</f>
        <v>0</v>
      </c>
      <c r="I39" s="174" t="str">
        <f>IF(OR(G38="Positive",G38="Absent"),IF(G39&lt;&gt;"NA","Error - set to NA",""),IF(G38="Negative",IF(G39="NA","Error NA not a valid entry",""),""))</f>
        <v/>
      </c>
      <c r="J39" s="227"/>
      <c r="K39" s="16" t="s">
        <v>241</v>
      </c>
      <c r="L39" s="222"/>
      <c r="M39" s="39">
        <f>IF(L39="",0,VLOOKUP(L39,'Supporting Tables'!$H$11:$J$15,3,FALSE))</f>
        <v>0</v>
      </c>
      <c r="N39" s="174" t="str">
        <f>IF(OR(L38="Positive",L38="Absent"),IF(L39&lt;&gt;"NA","Error - set to NA",""),IF(L38="Negative",IF(L39="NA","Error NA not a valid entry",""),""))</f>
        <v/>
      </c>
      <c r="O39" s="224"/>
      <c r="P39" s="36" t="s">
        <v>241</v>
      </c>
      <c r="Q39" s="222"/>
      <c r="R39" s="39">
        <f>IF(Q39="",0,VLOOKUP(Q39,'Supporting Tables'!$H$11:$J$15,3,FALSE))</f>
        <v>0</v>
      </c>
      <c r="S39" s="174" t="str">
        <f>IF(OR(Q38="Positive",Q38="Absent"),IF(Q39&lt;&gt;"NA","Error - set to NA",""),IF(Q38="Negative",IF(Q39="NA","Error NA not a valid entry",""),""))</f>
        <v/>
      </c>
      <c r="T39" s="224"/>
      <c r="U39" s="176"/>
    </row>
    <row r="40" spans="1:21">
      <c r="A40" s="36" t="s">
        <v>240</v>
      </c>
      <c r="B40" s="222"/>
      <c r="C40" s="39">
        <f>IF(B40="",0,VLOOKUP(B40,'Supporting Tables'!$H$18:$J$22,3,FALSE))</f>
        <v>0</v>
      </c>
      <c r="D40" s="16"/>
      <c r="E40" s="224"/>
      <c r="F40" s="16" t="s">
        <v>240</v>
      </c>
      <c r="G40" s="222"/>
      <c r="H40" s="39">
        <f>IF(G40="",0,VLOOKUP(G40,'Supporting Tables'!$H$18:$J$22,3,FALSE))</f>
        <v>0</v>
      </c>
      <c r="I40" s="16"/>
      <c r="J40" s="227"/>
      <c r="K40" s="16" t="s">
        <v>240</v>
      </c>
      <c r="L40" s="222"/>
      <c r="M40" s="39">
        <f>IF(L40="",0,VLOOKUP(L40,'Supporting Tables'!$H$18:$J$22,3,FALSE))</f>
        <v>0</v>
      </c>
      <c r="N40" s="16"/>
      <c r="O40" s="224"/>
      <c r="P40" s="36" t="s">
        <v>240</v>
      </c>
      <c r="Q40" s="222"/>
      <c r="R40" s="39">
        <f>IF(Q40="",0,VLOOKUP(Q40,'Supporting Tables'!$H$18:$J$22,3,FALSE))</f>
        <v>0</v>
      </c>
      <c r="S40" s="16"/>
      <c r="T40" s="224"/>
      <c r="U40" s="176"/>
    </row>
    <row r="41" spans="1:21">
      <c r="A41" s="36"/>
      <c r="B41" s="16"/>
      <c r="C41" s="39"/>
      <c r="D41" s="16"/>
      <c r="E41" s="134"/>
      <c r="F41" s="16"/>
      <c r="G41" s="16"/>
      <c r="H41" s="39"/>
      <c r="I41" s="16"/>
      <c r="J41" s="153"/>
      <c r="K41" s="16"/>
      <c r="L41" s="16"/>
      <c r="M41" s="39"/>
      <c r="N41" s="16"/>
      <c r="O41" s="134"/>
      <c r="P41" s="36"/>
      <c r="Q41" s="16"/>
      <c r="R41" s="39"/>
      <c r="S41" s="16"/>
      <c r="T41" s="134"/>
      <c r="U41" s="176"/>
    </row>
    <row r="42" spans="1:21">
      <c r="A42" s="206" t="s">
        <v>306</v>
      </c>
      <c r="B42" s="195" t="str">
        <f>IF(SUM(C38:C40)&lt;&gt;0,INDEX('Supporting Tables'!$I$28:$N$31,'Risk Assessment Steps'!C40,SUM('Risk Assessment Steps'!C38:C39))," ")</f>
        <v xml:space="preserve"> </v>
      </c>
      <c r="C42" s="195"/>
      <c r="D42" s="195"/>
      <c r="E42" s="197"/>
      <c r="F42" s="207" t="s">
        <v>306</v>
      </c>
      <c r="G42" s="195" t="str">
        <f>IF(SUM(H38:H40)&lt;&gt;0,INDEX('Supporting Tables'!$I$28:$N$31,'Risk Assessment Steps'!H40,SUM('Risk Assessment Steps'!H38:H39))," ")</f>
        <v xml:space="preserve"> </v>
      </c>
      <c r="H42" s="195"/>
      <c r="I42" s="195"/>
      <c r="J42" s="208"/>
      <c r="K42" s="207" t="s">
        <v>306</v>
      </c>
      <c r="L42" s="195" t="str">
        <f>IF(SUM(M38:M40)&lt;&gt;0,INDEX('Supporting Tables'!$I$28:$N$31,'Risk Assessment Steps'!M40,SUM('Risk Assessment Steps'!M38:M39))," ")</f>
        <v xml:space="preserve"> </v>
      </c>
      <c r="M42" s="195"/>
      <c r="N42" s="195"/>
      <c r="O42" s="197"/>
      <c r="P42" s="206" t="s">
        <v>306</v>
      </c>
      <c r="Q42" s="195" t="str">
        <f>IF(SUM(R38:R40)&lt;&gt;0,INDEX('Supporting Tables'!$I$28:$N$31,'Risk Assessment Steps'!R40,SUM('Risk Assessment Steps'!R38:R39))," ")</f>
        <v xml:space="preserve"> </v>
      </c>
      <c r="R42" s="195"/>
      <c r="S42" s="195"/>
      <c r="T42" s="197"/>
      <c r="U42" s="176"/>
    </row>
    <row r="43" spans="1:21">
      <c r="A43" s="206" t="str">
        <f>IF(AND(B42="Low",OR(B27="Medium",B27="High")),"CAUTION: Mismatch between vulnerabillity and model projection",IF(AND(B42="Medium",B27="High"),"CAUTION: Mismatch between vulnerabillity and expert projection"," "))</f>
        <v xml:space="preserve"> </v>
      </c>
      <c r="B43" s="195"/>
      <c r="C43" s="195"/>
      <c r="D43" s="195"/>
      <c r="E43" s="197"/>
      <c r="F43" s="209" t="str">
        <f>IF(AND(G42="Low",OR(G27="Medium",G27="High")),"CAUTION: Mismatch between vulnerabillity and model projection",IF(AND(G42="Medium",G27="High"),"CAUTION: Mismatch between vulnerabillity and expert projection"," "))</f>
        <v xml:space="preserve"> </v>
      </c>
      <c r="G43" s="195"/>
      <c r="H43" s="195"/>
      <c r="I43" s="195"/>
      <c r="J43" s="208"/>
      <c r="K43" s="209" t="str">
        <f>IF(AND(L42="Low",OR(L27="Medium",L27="High")),"CAUTION: Mismatch between vulnerabillity and model projection",IF(AND(L42="Medium",L27="High"),"CAUTION: Mismatch between vulnerabillity and expert projection"," "))</f>
        <v xml:space="preserve"> </v>
      </c>
      <c r="L43" s="195"/>
      <c r="M43" s="195"/>
      <c r="N43" s="195"/>
      <c r="O43" s="197"/>
      <c r="P43" s="210" t="str">
        <f>IF(AND(Q42="Low",OR(Q27="Medium",Q27="High")),"CAUTION: Mismatch between vulnerabillity and model projection",IF(AND(Q42="Medium",Q27="High"),"CAUTION: Mismatch between vulnerabillity and expert projection"," "))</f>
        <v xml:space="preserve"> </v>
      </c>
      <c r="Q43" s="195"/>
      <c r="R43" s="195"/>
      <c r="S43" s="195"/>
      <c r="T43" s="197"/>
      <c r="U43" s="176"/>
    </row>
    <row r="44" spans="1:21" ht="24">
      <c r="A44" s="295" t="str">
        <f>IF(D65="No","Please Answer the following questions",IF(D37="Yes","If you have model projections skip these questions",""))</f>
        <v/>
      </c>
      <c r="B44" s="296"/>
      <c r="C44" s="296"/>
      <c r="D44" s="296"/>
      <c r="E44" s="299"/>
      <c r="F44" s="295" t="str">
        <f>IF(I65="No","Please Answer the following questions",IF(I37="Yes","If you have model projections skip these questions",""))</f>
        <v/>
      </c>
      <c r="G44" s="296"/>
      <c r="H44" s="296"/>
      <c r="I44" s="296"/>
      <c r="J44" s="300"/>
      <c r="K44" s="301" t="str">
        <f>IF(N65="No","Please Answer the following questions",IF(N37="Yes","If you have model projections skip these questions",""))</f>
        <v/>
      </c>
      <c r="L44" s="296"/>
      <c r="M44" s="296"/>
      <c r="N44" s="296"/>
      <c r="O44" s="299"/>
      <c r="P44" s="295" t="str">
        <f>IF(S65="No","Please Answer the following questions",IF(S37="Yes","If you have model projections skip these questions",""))</f>
        <v/>
      </c>
      <c r="Q44" s="296"/>
      <c r="R44" s="296"/>
      <c r="S44" s="296"/>
      <c r="T44" s="299"/>
      <c r="U44" s="176"/>
    </row>
    <row r="45" spans="1:21" ht="19">
      <c r="A45" s="270" t="s">
        <v>236</v>
      </c>
      <c r="B45" s="271"/>
      <c r="C45" s="271"/>
      <c r="D45" s="271"/>
      <c r="E45" s="199"/>
      <c r="F45" s="271" t="s">
        <v>236</v>
      </c>
      <c r="G45" s="271"/>
      <c r="H45" s="271"/>
      <c r="I45" s="271"/>
      <c r="J45" s="201"/>
      <c r="K45" s="271" t="s">
        <v>236</v>
      </c>
      <c r="L45" s="271"/>
      <c r="M45" s="271"/>
      <c r="N45" s="271"/>
      <c r="O45" s="199"/>
      <c r="P45" s="271" t="s">
        <v>236</v>
      </c>
      <c r="Q45" s="271"/>
      <c r="R45" s="271"/>
      <c r="S45" s="271"/>
      <c r="T45" s="199"/>
      <c r="U45" s="176"/>
    </row>
    <row r="46" spans="1:21" ht="19">
      <c r="A46" s="310" t="s">
        <v>251</v>
      </c>
      <c r="B46" s="311"/>
      <c r="C46" s="311"/>
      <c r="D46" s="311"/>
      <c r="E46" s="199" t="s">
        <v>36</v>
      </c>
      <c r="F46" s="311" t="s">
        <v>251</v>
      </c>
      <c r="G46" s="311"/>
      <c r="H46" s="311"/>
      <c r="I46" s="311"/>
      <c r="J46" s="201" t="s">
        <v>36</v>
      </c>
      <c r="K46" s="311" t="s">
        <v>251</v>
      </c>
      <c r="L46" s="311"/>
      <c r="M46" s="311"/>
      <c r="N46" s="311"/>
      <c r="O46" s="199" t="s">
        <v>36</v>
      </c>
      <c r="P46" s="310" t="s">
        <v>251</v>
      </c>
      <c r="Q46" s="311"/>
      <c r="R46" s="311"/>
      <c r="S46" s="311"/>
      <c r="T46" s="199" t="s">
        <v>36</v>
      </c>
      <c r="U46" s="176"/>
    </row>
    <row r="47" spans="1:21">
      <c r="A47" s="36" t="s">
        <v>238</v>
      </c>
      <c r="B47" s="222"/>
      <c r="C47" s="39">
        <f>IF(B47="",0,VLOOKUP(B47,'Supporting Tables'!$H$5:$J$8,3,FALSE))</f>
        <v>0</v>
      </c>
      <c r="D47" s="174" t="str">
        <f>IF(B47="Absent","Enter NA for Intensity and Speed",IF(B47="Positive","Enter NA for Intensity, but enter Speed",""))</f>
        <v/>
      </c>
      <c r="E47" s="224"/>
      <c r="F47" s="16" t="s">
        <v>238</v>
      </c>
      <c r="G47" s="222"/>
      <c r="H47" s="39">
        <f>IF(G47="",0,VLOOKUP(G47,'Supporting Tables'!$H$5:$J$8,3,FALSE))</f>
        <v>0</v>
      </c>
      <c r="I47" s="174" t="str">
        <f>IF(G47="Absent","Enter NA for Intensity and Speed",IF(G47="Positive","Enter NA for Intensity, but enter Speed",""))</f>
        <v/>
      </c>
      <c r="J47" s="227"/>
      <c r="K47" s="16" t="s">
        <v>238</v>
      </c>
      <c r="L47" s="222"/>
      <c r="M47" s="39">
        <f>IF(L47="",0,VLOOKUP(L47,'Supporting Tables'!$H$5:$J$8,3,FALSE))</f>
        <v>0</v>
      </c>
      <c r="N47" s="174" t="str">
        <f>IF(L47="Absent","Enter NA for Intensity and Speed",IF(L47="Positive","Enter NA for Intensity, but enter Speed",""))</f>
        <v/>
      </c>
      <c r="O47" s="224"/>
      <c r="P47" s="36" t="s">
        <v>238</v>
      </c>
      <c r="Q47" s="222"/>
      <c r="R47" s="39">
        <f>IF(Q47="",0,VLOOKUP(Q47,'Supporting Tables'!$H$5:$J$8,3,FALSE))</f>
        <v>0</v>
      </c>
      <c r="S47" s="174" t="str">
        <f>IF(Q47="Absent","Enter NA for Intensity and Speed",IF(Q47="Positive","Enter NA for Intensity, but enter Speed",""))</f>
        <v/>
      </c>
      <c r="T47" s="224"/>
      <c r="U47" s="176"/>
    </row>
    <row r="48" spans="1:21">
      <c r="A48" s="36" t="s">
        <v>241</v>
      </c>
      <c r="B48" s="222"/>
      <c r="C48" s="39">
        <f>IF(B48="",0,VLOOKUP(B48,'Supporting Tables'!$H$11:$J$15,3,FALSE))</f>
        <v>0</v>
      </c>
      <c r="D48" s="174" t="str">
        <f>IF(OR(B47="Positive",B47="Absent"),IF(B48&lt;&gt;"NA","Error - set to NA",""),IF(B47="Negative",IF(B48="NA","Error NA not a valid entry",""),""))</f>
        <v/>
      </c>
      <c r="E48" s="224"/>
      <c r="F48" s="16" t="s">
        <v>242</v>
      </c>
      <c r="G48" s="222"/>
      <c r="H48" s="39">
        <f>IF(G48="",0,VLOOKUP(G48,'Supporting Tables'!$H$11:$J$15,3,FALSE))</f>
        <v>0</v>
      </c>
      <c r="I48" s="174" t="str">
        <f>IF(OR(G47="Positive",G47="Absent"),IF(G48&lt;&gt;"NA","Error - set to NA",""),IF(G47="Negative",IF(G48="NA","Error NA not a valid entry",""),""))</f>
        <v/>
      </c>
      <c r="J48" s="227"/>
      <c r="K48" s="16" t="s">
        <v>241</v>
      </c>
      <c r="L48" s="222"/>
      <c r="M48" s="39">
        <f>IF(L48="",0,VLOOKUP(L48,'Supporting Tables'!$H$11:$J$15,3,FALSE))</f>
        <v>0</v>
      </c>
      <c r="N48" s="174" t="str">
        <f>IF(OR(L47="Positive",L47="Absent"),IF(L48&lt;&gt;"NA","Error - set to NA",""),IF(L47="Negative",IF(L48="NA","Error NA not a valid entry",""),""))</f>
        <v/>
      </c>
      <c r="O48" s="224"/>
      <c r="P48" s="36" t="s">
        <v>241</v>
      </c>
      <c r="Q48" s="222"/>
      <c r="R48" s="39">
        <f>IF(Q48="",0,VLOOKUP(Q48,'Supporting Tables'!$H$11:$J$15,3,FALSE))</f>
        <v>0</v>
      </c>
      <c r="S48" s="174" t="str">
        <f>IF(OR(Q47="Positive",Q47="Absent"),IF(Q48&lt;&gt;"NA","Error - set to NA",""),IF(Q47="Negative",IF(Q48="NA","Error NA not a valid entry",""),""))</f>
        <v/>
      </c>
      <c r="T48" s="224"/>
      <c r="U48" s="176"/>
    </row>
    <row r="49" spans="1:21">
      <c r="A49" s="36" t="s">
        <v>240</v>
      </c>
      <c r="B49" s="222"/>
      <c r="C49" s="39">
        <f>IF(B49="",0,VLOOKUP(B49,'Supporting Tables'!$H$18:$J$22,3,FALSE))</f>
        <v>0</v>
      </c>
      <c r="D49" s="16"/>
      <c r="E49" s="224"/>
      <c r="F49" s="16" t="s">
        <v>240</v>
      </c>
      <c r="G49" s="222"/>
      <c r="H49" s="39">
        <f>IF(G49="",0,VLOOKUP(G49,'Supporting Tables'!$H$18:$J$22,3,FALSE))</f>
        <v>0</v>
      </c>
      <c r="I49" s="16" t="str">
        <f t="shared" ref="I49" si="7">IF(G49="","",G49)</f>
        <v/>
      </c>
      <c r="J49" s="227"/>
      <c r="K49" s="16" t="s">
        <v>240</v>
      </c>
      <c r="L49" s="222"/>
      <c r="M49" s="39">
        <f>IF(L49="",0,VLOOKUP(L49,'Supporting Tables'!$H$18:$J$22,3,FALSE))</f>
        <v>0</v>
      </c>
      <c r="N49" s="16" t="str">
        <f t="shared" ref="N49" si="8">IF(L49="","",L49)</f>
        <v/>
      </c>
      <c r="O49" s="224"/>
      <c r="P49" s="36" t="s">
        <v>240</v>
      </c>
      <c r="Q49" s="222"/>
      <c r="R49" s="39">
        <f>IF(Q49="",0,VLOOKUP(Q49,'Supporting Tables'!$H$18:$J$22,3,FALSE))</f>
        <v>0</v>
      </c>
      <c r="S49" s="16" t="str">
        <f t="shared" ref="S49" si="9">IF(Q49="","",Q49)</f>
        <v/>
      </c>
      <c r="T49" s="224"/>
      <c r="U49" s="176"/>
    </row>
    <row r="50" spans="1:21">
      <c r="A50" s="36"/>
      <c r="B50" s="16"/>
      <c r="C50" s="16"/>
      <c r="D50" s="16"/>
      <c r="E50" s="134"/>
      <c r="F50" s="16"/>
      <c r="G50" s="16"/>
      <c r="H50" s="16"/>
      <c r="I50" s="16"/>
      <c r="J50" s="153"/>
      <c r="K50" s="16"/>
      <c r="L50" s="16"/>
      <c r="M50" s="16"/>
      <c r="N50" s="16"/>
      <c r="O50" s="134"/>
      <c r="P50" s="15"/>
      <c r="Q50" s="16"/>
      <c r="R50" s="16"/>
      <c r="S50" s="16"/>
      <c r="T50" s="134"/>
      <c r="U50" s="176"/>
    </row>
    <row r="51" spans="1:21">
      <c r="A51" s="206" t="s">
        <v>305</v>
      </c>
      <c r="B51" s="195" t="str">
        <f>IF(SUM(C47:C49)&lt;&gt;0,INDEX('Supporting Tables'!$I$28:$N$31,'Risk Assessment Steps'!C49,SUM('Risk Assessment Steps'!C47:C48))," ")</f>
        <v xml:space="preserve"> </v>
      </c>
      <c r="C51" s="195"/>
      <c r="D51" s="195"/>
      <c r="E51" s="197"/>
      <c r="F51" s="207" t="s">
        <v>305</v>
      </c>
      <c r="G51" s="195" t="str">
        <f>IF(SUM(H47:H49)&lt;&gt;0,INDEX('Supporting Tables'!$I$28:$N$31,'Risk Assessment Steps'!H49,SUM('Risk Assessment Steps'!H47:H48))," ")</f>
        <v xml:space="preserve"> </v>
      </c>
      <c r="H51" s="195"/>
      <c r="I51" s="195"/>
      <c r="J51" s="208"/>
      <c r="K51" s="207" t="s">
        <v>305</v>
      </c>
      <c r="L51" s="195" t="str">
        <f>IF(SUM(M47:M49)&lt;&gt;0,INDEX('Supporting Tables'!$I$28:$N$31,'Risk Assessment Steps'!M49,SUM('Risk Assessment Steps'!M47:M48))," ")</f>
        <v xml:space="preserve"> </v>
      </c>
      <c r="M51" s="195"/>
      <c r="N51" s="195"/>
      <c r="O51" s="197"/>
      <c r="P51" s="206" t="s">
        <v>305</v>
      </c>
      <c r="Q51" s="195" t="str">
        <f>IF(SUM(R47:R49)&lt;&gt;0,INDEX('Supporting Tables'!$I$28:$N$31,'Risk Assessment Steps'!R49,SUM('Risk Assessment Steps'!R47:R48))," ")</f>
        <v xml:space="preserve"> </v>
      </c>
      <c r="R51" s="195"/>
      <c r="S51" s="195"/>
      <c r="T51" s="197"/>
      <c r="U51" s="176"/>
    </row>
    <row r="52" spans="1:21">
      <c r="A52" s="206" t="str">
        <f>IF(AND(B51="Low",OR(B27="Medium",B27="High")),"WARNING: Mismatch between vulnerabillity and expert projection",IF(AND(B51="Medium",B27="High"),"CAUTION: Mismatch between vulnerabillity and expert projection"," "))</f>
        <v xml:space="preserve"> </v>
      </c>
      <c r="B52" s="195"/>
      <c r="C52" s="195"/>
      <c r="D52" s="195"/>
      <c r="E52" s="197"/>
      <c r="F52" s="209" t="str">
        <f>IF(AND(G51="Low",OR(G27="Medium",G27="High")),"WARNING: Mismatch between vulnerabillity and expert projection",IF(AND(G51="Medium",G27="High"),"CAUTION: Mismatch between vulnerabillity and expert projection"," "))</f>
        <v xml:space="preserve"> </v>
      </c>
      <c r="G52" s="195"/>
      <c r="H52" s="195"/>
      <c r="I52" s="195"/>
      <c r="J52" s="208"/>
      <c r="K52" s="209" t="str">
        <f>IF(AND(L51="Low",OR(L27="Medium",L27="High")),"WARNING: Mismatch between vulnerabillity and expert projection",IF(AND(L51="Medium",L27="High"),"CAUTION: Mismatch between vulnerabillity and expert projection"," "))</f>
        <v xml:space="preserve"> </v>
      </c>
      <c r="L52" s="195"/>
      <c r="M52" s="195"/>
      <c r="N52" s="195"/>
      <c r="O52" s="197"/>
      <c r="P52" s="210" t="str">
        <f>IF(AND(Q51="Low",OR(Q27="Medium",Q27="High")),"WARNING: Mismatch between vulnerabillity and expert projection",IF(AND(Q51="Medium",Q27="High"),"CAUTION: Mismatch between vulnerabillity and expert projection"," "))</f>
        <v xml:space="preserve"> </v>
      </c>
      <c r="Q52" s="195"/>
      <c r="R52" s="195"/>
      <c r="S52" s="195"/>
      <c r="T52" s="197"/>
      <c r="U52" s="176"/>
    </row>
    <row r="53" spans="1:21" ht="21">
      <c r="A53" s="51" t="s">
        <v>270</v>
      </c>
      <c r="B53" s="38"/>
      <c r="C53" s="38"/>
      <c r="D53" s="38"/>
      <c r="E53" s="140"/>
      <c r="F53" s="50" t="s">
        <v>270</v>
      </c>
      <c r="G53" s="38"/>
      <c r="H53" s="38"/>
      <c r="I53" s="38"/>
      <c r="J53" s="154"/>
      <c r="K53" s="50" t="s">
        <v>270</v>
      </c>
      <c r="L53" s="38"/>
      <c r="M53" s="38"/>
      <c r="N53" s="38"/>
      <c r="O53" s="140"/>
      <c r="P53" s="51" t="s">
        <v>270</v>
      </c>
      <c r="Q53" s="38"/>
      <c r="R53" s="38"/>
      <c r="S53" s="38"/>
      <c r="T53" s="140"/>
      <c r="U53" s="176"/>
    </row>
    <row r="54" spans="1:21">
      <c r="A54" s="36" t="s">
        <v>238</v>
      </c>
      <c r="B54" s="113">
        <f>IF(D$37="Yes",B38,B47)</f>
        <v>0</v>
      </c>
      <c r="C54" s="39">
        <f>IF(OR(B54="",B54=0),0,VLOOKUP(B54,'Supporting Tables'!$H$5:$J$8,3,FALSE))</f>
        <v>0</v>
      </c>
      <c r="D54" s="16"/>
      <c r="E54" s="134"/>
      <c r="F54" s="16" t="s">
        <v>238</v>
      </c>
      <c r="G54" s="113">
        <f>IF(I$37="Yes",G38,G47)</f>
        <v>0</v>
      </c>
      <c r="H54" s="39">
        <f>IF(OR(G54="",G54=0),0,VLOOKUP(G54,'Supporting Tables'!$H$5:$J$8,3,FALSE))</f>
        <v>0</v>
      </c>
      <c r="I54" s="16"/>
      <c r="J54" s="153"/>
      <c r="K54" s="16" t="s">
        <v>238</v>
      </c>
      <c r="L54" s="113">
        <f>IF(N$37="Yes",L38,L47)</f>
        <v>0</v>
      </c>
      <c r="M54" s="39">
        <f>IF(OR(L54="",L54=0),0,VLOOKUP(L54,'Supporting Tables'!$H$5:$J$8,3,FALSE))</f>
        <v>0</v>
      </c>
      <c r="N54" s="16"/>
      <c r="O54" s="134"/>
      <c r="P54" s="36" t="s">
        <v>238</v>
      </c>
      <c r="Q54" s="113">
        <f>IF(S$37="Yes",Q38,Q47)</f>
        <v>0</v>
      </c>
      <c r="R54" s="39">
        <f>IF(OR(Q54="",Q54=0),0,VLOOKUP(Q54,'Supporting Tables'!$H$5:$J$8,3,FALSE))</f>
        <v>0</v>
      </c>
      <c r="S54" s="16"/>
      <c r="T54" s="134"/>
      <c r="U54" s="176"/>
    </row>
    <row r="55" spans="1:21">
      <c r="A55" s="36" t="s">
        <v>241</v>
      </c>
      <c r="B55" s="43">
        <f>IF(D$37="Yes",B39,B48)</f>
        <v>0</v>
      </c>
      <c r="C55" s="39">
        <f>IF(OR(B55="",B55=0),0,VLOOKUP(B55,'Supporting Tables'!$H$11:$J$15,3,FALSE))</f>
        <v>0</v>
      </c>
      <c r="D55" s="16"/>
      <c r="E55" s="134"/>
      <c r="F55" s="16" t="s">
        <v>241</v>
      </c>
      <c r="G55" s="43">
        <f>IF(I$37="Yes",G39,G48)</f>
        <v>0</v>
      </c>
      <c r="H55" s="39">
        <f>IF(OR(G55="",G55=0),0,VLOOKUP(G55,'Supporting Tables'!$H$11:$J$15,3,FALSE))</f>
        <v>0</v>
      </c>
      <c r="I55" s="16"/>
      <c r="J55" s="153"/>
      <c r="K55" s="16" t="s">
        <v>241</v>
      </c>
      <c r="L55" s="43">
        <f>IF(N$37="Yes",L39,L48)</f>
        <v>0</v>
      </c>
      <c r="M55" s="39">
        <f>IF(OR(L55="",L55=0),0,VLOOKUP(L55,'Supporting Tables'!$H$11:$J$15,3,FALSE))</f>
        <v>0</v>
      </c>
      <c r="N55" s="16"/>
      <c r="O55" s="134"/>
      <c r="P55" s="36" t="s">
        <v>241</v>
      </c>
      <c r="Q55" s="43">
        <f>IF(S$37="Yes",Q39,Q48)</f>
        <v>0</v>
      </c>
      <c r="R55" s="39">
        <f>IF(OR(Q55="",Q55=0),0,VLOOKUP(Q55,'Supporting Tables'!$H$11:$J$15,3,FALSE))</f>
        <v>0</v>
      </c>
      <c r="S55" s="16"/>
      <c r="T55" s="134"/>
      <c r="U55" s="176"/>
    </row>
    <row r="56" spans="1:21">
      <c r="A56" s="36" t="s">
        <v>240</v>
      </c>
      <c r="B56" s="113">
        <f>IF(D$37="Yes",B40,B49)</f>
        <v>0</v>
      </c>
      <c r="C56" s="39">
        <f>IF(OR(B56="",B56=0),0,VLOOKUP(B56,'Supporting Tables'!$H$18:$J$22,3,FALSE))</f>
        <v>0</v>
      </c>
      <c r="D56" s="16"/>
      <c r="E56" s="134"/>
      <c r="F56" s="16" t="s">
        <v>240</v>
      </c>
      <c r="G56" s="113">
        <f>IF(I$37="Yes",G40,G49)</f>
        <v>0</v>
      </c>
      <c r="H56" s="39">
        <f>IF(OR(G56="",G56=0),0,VLOOKUP(G56,'Supporting Tables'!$H$18:$J$22,3,FALSE))</f>
        <v>0</v>
      </c>
      <c r="I56" s="16"/>
      <c r="J56" s="153"/>
      <c r="K56" s="16" t="s">
        <v>240</v>
      </c>
      <c r="L56" s="113">
        <f>IF(N$37="Yes",L40,L49)</f>
        <v>0</v>
      </c>
      <c r="M56" s="39">
        <f>IF(OR(L56="",L56=0),0,VLOOKUP(L56,'Supporting Tables'!$H$18:$J$22,3,FALSE))</f>
        <v>0</v>
      </c>
      <c r="N56" s="16"/>
      <c r="O56" s="134"/>
      <c r="P56" s="36" t="s">
        <v>240</v>
      </c>
      <c r="Q56" s="113">
        <f>IF(S$37="Yes",Q40,Q49)</f>
        <v>0</v>
      </c>
      <c r="R56" s="39">
        <f>IF(OR(Q56="",Q56=0),0,VLOOKUP(Q56,'Supporting Tables'!$H$18:$J$22,3,FALSE))</f>
        <v>0</v>
      </c>
      <c r="S56" s="16"/>
      <c r="T56" s="134"/>
      <c r="U56" s="176"/>
    </row>
    <row r="57" spans="1:21" ht="21">
      <c r="A57" s="188" t="s">
        <v>211</v>
      </c>
      <c r="B57" s="28" t="str">
        <f>IF(D11="Yes",IF(D15="Yes",B16,B27),IF(B47="Unknown","High",(IF(SUM(C54:C56)&gt;0,INDEX('Supporting Tables'!$I$28:$N$31,'Risk Assessment Steps'!C56,SUM('Risk Assessment Steps'!C54:C55)),""))))</f>
        <v/>
      </c>
      <c r="C57" s="28"/>
      <c r="D57" s="28"/>
      <c r="E57" s="135"/>
      <c r="F57" s="188" t="s">
        <v>211</v>
      </c>
      <c r="G57" s="28" t="str">
        <f>IF(I11="Yes",IF(I15="Yes",G16,G27),IF(G47="Unknown","High",(IF(SUM(H54:H56)&gt;0,INDEX('Supporting Tables'!$I$28:$N$31,'Risk Assessment Steps'!H56,SUM('Risk Assessment Steps'!H54:H55)),""))))</f>
        <v/>
      </c>
      <c r="H57" s="28"/>
      <c r="I57" s="28"/>
      <c r="J57" s="135"/>
      <c r="K57" s="188" t="s">
        <v>211</v>
      </c>
      <c r="L57" s="28" t="str">
        <f>IF(N11="Yes",IF(N15="Yes",L16,L27),IF(L47="Unknown","High",(IF(SUM(M54:M56)&gt;0,INDEX('Supporting Tables'!$I$28:$N$31,'Risk Assessment Steps'!M56,SUM('Risk Assessment Steps'!M54:M55)),""))))</f>
        <v/>
      </c>
      <c r="M57" s="28"/>
      <c r="N57" s="28"/>
      <c r="O57" s="135"/>
      <c r="P57" s="188" t="s">
        <v>211</v>
      </c>
      <c r="Q57" s="28" t="str">
        <f>IF(S11="Yes",IF(S15="Yes",Q16,Q27),IF(Q47="Unknown","High",(IF(SUM(R54:R56)&gt;0,INDEX('Supporting Tables'!$I$28:$N$31,'Risk Assessment Steps'!R56,SUM('Risk Assessment Steps'!R54:R55)),""))))</f>
        <v/>
      </c>
      <c r="R57" s="28"/>
      <c r="S57" s="28"/>
      <c r="T57" s="135"/>
      <c r="U57" s="176"/>
    </row>
    <row r="58" spans="1:21" ht="21">
      <c r="A58" s="141"/>
      <c r="B58" s="16"/>
      <c r="C58" s="16"/>
      <c r="D58" s="16"/>
      <c r="E58" s="16"/>
      <c r="F58" s="57"/>
      <c r="G58" s="16"/>
      <c r="H58" s="16"/>
      <c r="I58" s="16"/>
      <c r="J58" s="16"/>
      <c r="K58" s="57"/>
      <c r="L58" s="16"/>
      <c r="M58" s="16"/>
      <c r="N58" s="16"/>
      <c r="O58" s="16"/>
      <c r="P58" s="57"/>
      <c r="Q58" s="16"/>
      <c r="R58" s="16"/>
      <c r="S58" s="16"/>
      <c r="T58" s="134"/>
    </row>
    <row r="59" spans="1:21">
      <c r="A59" s="136"/>
      <c r="B59" s="137"/>
      <c r="C59" s="137"/>
      <c r="D59" s="137"/>
      <c r="E59" s="137"/>
      <c r="F59" s="137"/>
      <c r="G59" s="137"/>
      <c r="H59" s="137"/>
      <c r="I59" s="137"/>
      <c r="J59" s="137"/>
      <c r="K59" s="137"/>
      <c r="L59" s="137"/>
      <c r="M59" s="137"/>
      <c r="N59" s="137"/>
      <c r="O59" s="137"/>
      <c r="P59" s="137"/>
      <c r="Q59" s="137"/>
      <c r="R59" s="137"/>
      <c r="S59" s="137"/>
      <c r="T59" s="139"/>
    </row>
    <row r="60" spans="1:21" ht="21">
      <c r="A60" s="312" t="s">
        <v>278</v>
      </c>
      <c r="B60" s="313"/>
      <c r="C60" s="313"/>
      <c r="D60" s="313"/>
      <c r="E60" s="313"/>
      <c r="F60" s="313"/>
      <c r="G60" s="313"/>
      <c r="H60" s="313"/>
      <c r="I60" s="313"/>
      <c r="J60" s="313"/>
      <c r="K60" s="313"/>
      <c r="L60" s="313"/>
      <c r="M60" s="313"/>
      <c r="N60" s="313"/>
      <c r="O60" s="313"/>
      <c r="P60" s="313"/>
      <c r="Q60" s="313"/>
      <c r="R60" s="313"/>
      <c r="S60" s="313"/>
      <c r="T60" s="314"/>
      <c r="U60" s="179"/>
    </row>
    <row r="61" spans="1:21" ht="21">
      <c r="A61" s="315" t="s">
        <v>437</v>
      </c>
      <c r="B61" s="316"/>
      <c r="C61" s="316"/>
      <c r="D61" s="316"/>
      <c r="E61" s="211" t="s">
        <v>36</v>
      </c>
      <c r="F61" s="316" t="s">
        <v>437</v>
      </c>
      <c r="G61" s="316"/>
      <c r="H61" s="316"/>
      <c r="I61" s="316"/>
      <c r="J61" s="211" t="s">
        <v>36</v>
      </c>
      <c r="K61" s="316" t="s">
        <v>437</v>
      </c>
      <c r="L61" s="316"/>
      <c r="M61" s="316"/>
      <c r="N61" s="316"/>
      <c r="O61" s="211" t="s">
        <v>36</v>
      </c>
      <c r="P61" s="316" t="s">
        <v>437</v>
      </c>
      <c r="Q61" s="316"/>
      <c r="R61" s="316"/>
      <c r="S61" s="316"/>
      <c r="T61" s="211" t="s">
        <v>36</v>
      </c>
      <c r="U61" s="179"/>
    </row>
    <row r="62" spans="1:21" ht="33" customHeight="1">
      <c r="A62" s="304" t="s">
        <v>438</v>
      </c>
      <c r="B62" s="305"/>
      <c r="C62" s="16"/>
      <c r="D62" s="222"/>
      <c r="E62" s="226"/>
      <c r="F62" s="304" t="s">
        <v>439</v>
      </c>
      <c r="G62" s="305"/>
      <c r="H62" s="16"/>
      <c r="I62" s="222"/>
      <c r="J62" s="226"/>
      <c r="K62" s="306" t="s">
        <v>440</v>
      </c>
      <c r="L62" s="307"/>
      <c r="M62" s="16"/>
      <c r="N62" s="222"/>
      <c r="O62" s="226"/>
      <c r="P62" s="306" t="s">
        <v>441</v>
      </c>
      <c r="Q62" s="307"/>
      <c r="R62" s="16"/>
      <c r="S62" s="222"/>
      <c r="T62" s="224"/>
      <c r="U62" s="179"/>
    </row>
    <row r="63" spans="1:21">
      <c r="A63" s="108"/>
      <c r="B63" s="16"/>
      <c r="C63" s="16"/>
      <c r="D63" s="16"/>
      <c r="E63" s="16"/>
      <c r="F63" s="36"/>
      <c r="G63" s="16"/>
      <c r="H63" s="16"/>
      <c r="I63" s="16"/>
      <c r="J63" s="16"/>
      <c r="K63" s="36"/>
      <c r="L63" s="16"/>
      <c r="M63" s="16"/>
      <c r="N63" s="16"/>
      <c r="O63" s="16"/>
      <c r="P63" s="36"/>
      <c r="Q63" s="16"/>
      <c r="R63" s="16"/>
      <c r="S63" s="16"/>
      <c r="T63" s="135"/>
      <c r="U63" s="179"/>
    </row>
    <row r="64" spans="1:21" ht="19">
      <c r="A64" s="308" t="s">
        <v>339</v>
      </c>
      <c r="B64" s="309"/>
      <c r="C64" s="309"/>
      <c r="D64" s="309"/>
      <c r="E64" s="212" t="s">
        <v>36</v>
      </c>
      <c r="F64" s="309" t="s">
        <v>339</v>
      </c>
      <c r="G64" s="309"/>
      <c r="H64" s="309"/>
      <c r="I64" s="309"/>
      <c r="J64" s="213" t="s">
        <v>36</v>
      </c>
      <c r="K64" s="309" t="s">
        <v>339</v>
      </c>
      <c r="L64" s="309"/>
      <c r="M64" s="309"/>
      <c r="N64" s="309"/>
      <c r="O64" s="213" t="s">
        <v>36</v>
      </c>
      <c r="P64" s="309" t="s">
        <v>339</v>
      </c>
      <c r="Q64" s="309"/>
      <c r="R64" s="309"/>
      <c r="S64" s="309"/>
      <c r="T64" s="212" t="s">
        <v>36</v>
      </c>
      <c r="U64" s="179"/>
    </row>
    <row r="65" spans="1:21" ht="34">
      <c r="A65" s="53" t="s">
        <v>280</v>
      </c>
      <c r="B65" s="222"/>
      <c r="C65" s="16">
        <f>IF(B65="Yes",1,0)</f>
        <v>0</v>
      </c>
      <c r="D65" s="16"/>
      <c r="E65" s="226"/>
      <c r="F65" s="53" t="s">
        <v>280</v>
      </c>
      <c r="G65" s="222"/>
      <c r="H65" s="16">
        <f>IF(G65="Yes",1,0)</f>
        <v>0</v>
      </c>
      <c r="I65" s="16"/>
      <c r="J65" s="226"/>
      <c r="K65" s="53" t="s">
        <v>283</v>
      </c>
      <c r="L65" s="222"/>
      <c r="M65" s="16">
        <f>IF(L65="Yes",1,0)</f>
        <v>0</v>
      </c>
      <c r="N65" s="16"/>
      <c r="O65" s="226"/>
      <c r="P65" s="53" t="s">
        <v>281</v>
      </c>
      <c r="Q65" s="222"/>
      <c r="R65" s="16">
        <f>IF(Q65="Yes",1,0)</f>
        <v>0</v>
      </c>
      <c r="S65" s="16"/>
      <c r="T65" s="224"/>
      <c r="U65" s="179"/>
    </row>
    <row r="66" spans="1:21" ht="34.5" customHeight="1">
      <c r="A66" s="53" t="s">
        <v>281</v>
      </c>
      <c r="B66" s="228"/>
      <c r="C66" s="16">
        <f t="shared" ref="C66:C78" si="10">IF(B66="Yes",1,0)</f>
        <v>0</v>
      </c>
      <c r="D66" s="16"/>
      <c r="E66" s="226"/>
      <c r="F66" s="53" t="s">
        <v>281</v>
      </c>
      <c r="G66" s="228"/>
      <c r="H66" s="16">
        <f t="shared" ref="H66:H74" si="11">IF(G66="Yes",1,0)</f>
        <v>0</v>
      </c>
      <c r="I66" s="16"/>
      <c r="J66" s="226"/>
      <c r="K66" s="53" t="s">
        <v>284</v>
      </c>
      <c r="L66" s="228"/>
      <c r="M66" s="16">
        <f t="shared" ref="M66:M71" si="12">IF(L66="Yes",1,0)</f>
        <v>0</v>
      </c>
      <c r="N66" s="16"/>
      <c r="O66" s="226"/>
      <c r="P66" s="162" t="s">
        <v>283</v>
      </c>
      <c r="Q66" s="228"/>
      <c r="R66" s="16">
        <f t="shared" ref="R66:R74" si="13">IF(Q66="Yes",1,0)</f>
        <v>0</v>
      </c>
      <c r="S66" s="16"/>
      <c r="T66" s="224"/>
      <c r="U66" s="179"/>
    </row>
    <row r="67" spans="1:21" ht="34">
      <c r="A67" s="53" t="s">
        <v>282</v>
      </c>
      <c r="B67" s="228"/>
      <c r="C67" s="16">
        <f t="shared" si="10"/>
        <v>0</v>
      </c>
      <c r="D67" s="16"/>
      <c r="E67" s="226"/>
      <c r="F67" s="53" t="s">
        <v>282</v>
      </c>
      <c r="G67" s="228"/>
      <c r="H67" s="16">
        <f t="shared" si="11"/>
        <v>0</v>
      </c>
      <c r="I67" s="16"/>
      <c r="J67" s="226"/>
      <c r="K67" s="53" t="s">
        <v>507</v>
      </c>
      <c r="L67" s="228"/>
      <c r="M67" s="16">
        <f t="shared" si="12"/>
        <v>0</v>
      </c>
      <c r="N67" s="16"/>
      <c r="O67" s="226"/>
      <c r="P67" s="53" t="s">
        <v>284</v>
      </c>
      <c r="Q67" s="228"/>
      <c r="R67" s="16">
        <f t="shared" si="13"/>
        <v>0</v>
      </c>
      <c r="S67" s="16"/>
      <c r="T67" s="224"/>
      <c r="U67" s="179"/>
    </row>
    <row r="68" spans="1:21" ht="34">
      <c r="A68" s="53" t="s">
        <v>283</v>
      </c>
      <c r="B68" s="228"/>
      <c r="C68" s="16">
        <f t="shared" si="10"/>
        <v>0</v>
      </c>
      <c r="D68" s="16"/>
      <c r="E68" s="226"/>
      <c r="F68" s="53" t="s">
        <v>283</v>
      </c>
      <c r="G68" s="228"/>
      <c r="H68" s="16">
        <f t="shared" si="11"/>
        <v>0</v>
      </c>
      <c r="I68" s="16"/>
      <c r="J68" s="226"/>
      <c r="K68" s="53" t="s">
        <v>288</v>
      </c>
      <c r="L68" s="228"/>
      <c r="M68" s="16">
        <f t="shared" si="12"/>
        <v>0</v>
      </c>
      <c r="N68" s="16"/>
      <c r="O68" s="226"/>
      <c r="P68" s="53" t="s">
        <v>286</v>
      </c>
      <c r="Q68" s="228"/>
      <c r="R68" s="16">
        <f t="shared" si="13"/>
        <v>0</v>
      </c>
      <c r="S68" s="16"/>
      <c r="T68" s="224"/>
      <c r="U68" s="179"/>
    </row>
    <row r="69" spans="1:21" ht="34">
      <c r="A69" s="53" t="s">
        <v>284</v>
      </c>
      <c r="B69" s="228"/>
      <c r="C69" s="16">
        <f t="shared" si="10"/>
        <v>0</v>
      </c>
      <c r="D69" s="16"/>
      <c r="E69" s="226"/>
      <c r="F69" s="53" t="s">
        <v>507</v>
      </c>
      <c r="G69" s="228"/>
      <c r="H69" s="16">
        <f t="shared" si="11"/>
        <v>0</v>
      </c>
      <c r="I69" s="16"/>
      <c r="J69" s="226"/>
      <c r="K69" s="53" t="s">
        <v>289</v>
      </c>
      <c r="L69" s="228"/>
      <c r="M69" s="16">
        <f t="shared" si="12"/>
        <v>0</v>
      </c>
      <c r="N69" s="16"/>
      <c r="O69" s="226"/>
      <c r="P69" s="53" t="s">
        <v>287</v>
      </c>
      <c r="Q69" s="228"/>
      <c r="R69" s="16">
        <f t="shared" si="13"/>
        <v>0</v>
      </c>
      <c r="S69" s="16"/>
      <c r="T69" s="224"/>
      <c r="U69" s="179"/>
    </row>
    <row r="70" spans="1:21" ht="31" customHeight="1">
      <c r="A70" s="53" t="s">
        <v>507</v>
      </c>
      <c r="B70" s="228"/>
      <c r="C70" s="16">
        <f t="shared" si="10"/>
        <v>0</v>
      </c>
      <c r="D70" s="16"/>
      <c r="E70" s="226"/>
      <c r="F70" s="53" t="s">
        <v>286</v>
      </c>
      <c r="G70" s="228"/>
      <c r="H70" s="16">
        <f t="shared" si="11"/>
        <v>0</v>
      </c>
      <c r="I70" s="16"/>
      <c r="J70" s="226"/>
      <c r="K70" s="53" t="s">
        <v>291</v>
      </c>
      <c r="L70" s="228"/>
      <c r="M70" s="16">
        <f t="shared" si="12"/>
        <v>0</v>
      </c>
      <c r="N70" s="16"/>
      <c r="O70" s="226"/>
      <c r="P70" s="53" t="s">
        <v>288</v>
      </c>
      <c r="Q70" s="228"/>
      <c r="R70" s="16">
        <f t="shared" si="13"/>
        <v>0</v>
      </c>
      <c r="S70" s="16"/>
      <c r="T70" s="224"/>
      <c r="U70" s="179"/>
    </row>
    <row r="71" spans="1:21" ht="34">
      <c r="A71" s="53" t="s">
        <v>286</v>
      </c>
      <c r="B71" s="228"/>
      <c r="C71" s="16">
        <f t="shared" si="10"/>
        <v>0</v>
      </c>
      <c r="D71" s="16"/>
      <c r="E71" s="226"/>
      <c r="F71" s="53" t="s">
        <v>287</v>
      </c>
      <c r="G71" s="228"/>
      <c r="H71" s="16">
        <f t="shared" si="11"/>
        <v>0</v>
      </c>
      <c r="I71" s="16"/>
      <c r="J71" s="226"/>
      <c r="K71" s="53" t="s">
        <v>292</v>
      </c>
      <c r="L71" s="228"/>
      <c r="M71" s="16">
        <f t="shared" si="12"/>
        <v>0</v>
      </c>
      <c r="N71" s="16"/>
      <c r="O71" s="226"/>
      <c r="P71" s="53" t="s">
        <v>289</v>
      </c>
      <c r="Q71" s="228"/>
      <c r="R71" s="16">
        <f t="shared" si="13"/>
        <v>0</v>
      </c>
      <c r="S71" s="16"/>
      <c r="T71" s="224"/>
      <c r="U71" s="179"/>
    </row>
    <row r="72" spans="1:21" ht="17">
      <c r="A72" s="53" t="s">
        <v>287</v>
      </c>
      <c r="B72" s="228"/>
      <c r="C72" s="16">
        <f t="shared" si="10"/>
        <v>0</v>
      </c>
      <c r="D72" s="16"/>
      <c r="E72" s="226"/>
      <c r="F72" s="53" t="s">
        <v>289</v>
      </c>
      <c r="G72" s="228"/>
      <c r="H72" s="16">
        <f t="shared" si="11"/>
        <v>0</v>
      </c>
      <c r="I72" s="16"/>
      <c r="J72" s="226"/>
      <c r="K72" s="53" t="s">
        <v>303</v>
      </c>
      <c r="L72" s="16"/>
      <c r="M72" s="16"/>
      <c r="N72" s="16"/>
      <c r="O72" s="16"/>
      <c r="P72" s="53" t="s">
        <v>290</v>
      </c>
      <c r="Q72" s="228"/>
      <c r="R72" s="16">
        <f t="shared" si="13"/>
        <v>0</v>
      </c>
      <c r="S72" s="16"/>
      <c r="T72" s="224"/>
      <c r="U72" s="179"/>
    </row>
    <row r="73" spans="1:21" ht="34">
      <c r="A73" s="53" t="s">
        <v>289</v>
      </c>
      <c r="B73" s="228"/>
      <c r="C73" s="16">
        <f t="shared" si="10"/>
        <v>0</v>
      </c>
      <c r="D73" s="16"/>
      <c r="E73" s="226"/>
      <c r="F73" s="53" t="s">
        <v>291</v>
      </c>
      <c r="G73" s="228"/>
      <c r="H73" s="16">
        <f t="shared" si="11"/>
        <v>0</v>
      </c>
      <c r="I73" s="16"/>
      <c r="J73" s="226"/>
      <c r="K73" s="229"/>
      <c r="L73" s="228"/>
      <c r="M73" s="16">
        <f>IF(L73="Yes",1,0)</f>
        <v>0</v>
      </c>
      <c r="N73" s="16"/>
      <c r="O73" s="226"/>
      <c r="P73" s="53" t="s">
        <v>291</v>
      </c>
      <c r="Q73" s="228"/>
      <c r="R73" s="16">
        <f t="shared" si="13"/>
        <v>0</v>
      </c>
      <c r="S73" s="16"/>
      <c r="T73" s="224"/>
      <c r="U73" s="179"/>
    </row>
    <row r="74" spans="1:21" ht="34">
      <c r="A74" s="53" t="s">
        <v>290</v>
      </c>
      <c r="B74" s="228"/>
      <c r="C74" s="16">
        <f t="shared" si="10"/>
        <v>0</v>
      </c>
      <c r="D74" s="16"/>
      <c r="E74" s="226"/>
      <c r="F74" s="53" t="s">
        <v>292</v>
      </c>
      <c r="G74" s="228"/>
      <c r="H74" s="16">
        <f t="shared" si="11"/>
        <v>0</v>
      </c>
      <c r="I74" s="16"/>
      <c r="J74" s="226"/>
      <c r="K74" s="36"/>
      <c r="L74" s="16"/>
      <c r="M74" s="16"/>
      <c r="N74" s="16"/>
      <c r="O74" s="16"/>
      <c r="P74" s="53" t="s">
        <v>292</v>
      </c>
      <c r="Q74" s="228"/>
      <c r="R74" s="16">
        <f t="shared" si="13"/>
        <v>0</v>
      </c>
      <c r="S74" s="16"/>
      <c r="T74" s="224"/>
      <c r="U74" s="179"/>
    </row>
    <row r="75" spans="1:21" ht="34">
      <c r="A75" s="53" t="s">
        <v>291</v>
      </c>
      <c r="B75" s="228"/>
      <c r="C75" s="16">
        <f t="shared" si="10"/>
        <v>0</v>
      </c>
      <c r="D75" s="16"/>
      <c r="E75" s="226"/>
      <c r="F75" s="53" t="s">
        <v>303</v>
      </c>
      <c r="G75" s="16"/>
      <c r="H75" s="16"/>
      <c r="I75" s="16"/>
      <c r="J75" s="16"/>
      <c r="K75" s="36"/>
      <c r="L75" s="16"/>
      <c r="M75" s="16"/>
      <c r="N75" s="16"/>
      <c r="O75" s="16"/>
      <c r="P75" s="53" t="s">
        <v>303</v>
      </c>
      <c r="Q75" s="16"/>
      <c r="R75" s="16"/>
      <c r="S75" s="16"/>
      <c r="T75" s="134"/>
      <c r="U75" s="179"/>
    </row>
    <row r="76" spans="1:21" ht="34">
      <c r="A76" s="53" t="s">
        <v>292</v>
      </c>
      <c r="B76" s="228"/>
      <c r="C76" s="16">
        <f t="shared" si="10"/>
        <v>0</v>
      </c>
      <c r="D76" s="16"/>
      <c r="E76" s="226"/>
      <c r="F76" s="229"/>
      <c r="G76" s="228"/>
      <c r="H76" s="16">
        <f>IF(G76="Yes",1,0)</f>
        <v>0</v>
      </c>
      <c r="I76" s="16"/>
      <c r="J76" s="226"/>
      <c r="K76" s="36"/>
      <c r="L76" s="16"/>
      <c r="M76" s="16"/>
      <c r="N76" s="16"/>
      <c r="O76" s="16"/>
      <c r="P76" s="229"/>
      <c r="Q76" s="228"/>
      <c r="R76" s="16">
        <f>IF(Q76="Yes",1,0)</f>
        <v>0</v>
      </c>
      <c r="S76" s="16"/>
      <c r="T76" s="224"/>
      <c r="U76" s="179"/>
    </row>
    <row r="77" spans="1:21" ht="17">
      <c r="A77" s="53" t="s">
        <v>303</v>
      </c>
      <c r="B77" s="16"/>
      <c r="C77" s="16"/>
      <c r="D77" s="16"/>
      <c r="E77" s="16"/>
      <c r="F77" s="36"/>
      <c r="G77" s="16"/>
      <c r="H77" s="16"/>
      <c r="I77" s="16"/>
      <c r="J77" s="16"/>
      <c r="K77" s="36"/>
      <c r="L77" s="16"/>
      <c r="M77" s="16"/>
      <c r="N77" s="16"/>
      <c r="O77" s="16"/>
      <c r="P77" s="36"/>
      <c r="Q77" s="16"/>
      <c r="R77" s="16"/>
      <c r="S77" s="16"/>
      <c r="T77" s="134"/>
      <c r="U77" s="179"/>
    </row>
    <row r="78" spans="1:21">
      <c r="A78" s="229"/>
      <c r="B78" s="222"/>
      <c r="C78" s="16">
        <f t="shared" si="10"/>
        <v>0</v>
      </c>
      <c r="D78" s="16"/>
      <c r="E78" s="226"/>
      <c r="F78" s="36"/>
      <c r="G78" s="16"/>
      <c r="H78" s="16"/>
      <c r="I78" s="16"/>
      <c r="J78" s="16"/>
      <c r="K78" s="36"/>
      <c r="L78" s="16"/>
      <c r="M78" s="16"/>
      <c r="N78" s="16"/>
      <c r="O78" s="16"/>
      <c r="P78" s="36"/>
      <c r="Q78" s="16"/>
      <c r="R78" s="16"/>
      <c r="S78" s="16"/>
      <c r="T78" s="134"/>
      <c r="U78" s="179"/>
    </row>
    <row r="79" spans="1:21">
      <c r="A79" s="36"/>
      <c r="B79" s="16"/>
      <c r="C79" s="16"/>
      <c r="D79" s="16"/>
      <c r="E79" s="16"/>
      <c r="F79" s="36"/>
      <c r="G79" s="16"/>
      <c r="H79" s="16"/>
      <c r="I79" s="16"/>
      <c r="J79" s="16"/>
      <c r="K79" s="36"/>
      <c r="L79" s="16"/>
      <c r="M79" s="16"/>
      <c r="N79" s="16"/>
      <c r="O79" s="16"/>
      <c r="P79" s="36"/>
      <c r="Q79" s="16"/>
      <c r="R79" s="16"/>
      <c r="S79" s="16"/>
      <c r="T79" s="134"/>
      <c r="U79" s="179"/>
    </row>
    <row r="80" spans="1:21" ht="17">
      <c r="A80" s="54" t="s">
        <v>293</v>
      </c>
      <c r="B80" s="37">
        <f>SUM(C65:C78)</f>
        <v>0</v>
      </c>
      <c r="C80" s="16"/>
      <c r="D80" s="16"/>
      <c r="E80" s="16"/>
      <c r="F80" s="54" t="s">
        <v>293</v>
      </c>
      <c r="G80" s="37">
        <f>SUM(H65:H78)</f>
        <v>0</v>
      </c>
      <c r="H80" s="16"/>
      <c r="I80" s="16"/>
      <c r="J80" s="16"/>
      <c r="K80" s="54" t="s">
        <v>293</v>
      </c>
      <c r="L80" s="37">
        <f>SUM(M65:M78)</f>
        <v>0</v>
      </c>
      <c r="M80" s="16"/>
      <c r="N80" s="16"/>
      <c r="O80" s="16"/>
      <c r="P80" s="54" t="s">
        <v>293</v>
      </c>
      <c r="Q80" s="37">
        <f>SUM(R65:R78)</f>
        <v>0</v>
      </c>
      <c r="R80" s="16"/>
      <c r="S80" s="16"/>
      <c r="T80" s="134"/>
      <c r="U80" s="179"/>
    </row>
    <row r="81" spans="1:21" ht="17">
      <c r="A81" s="54" t="s">
        <v>294</v>
      </c>
      <c r="B81" s="37">
        <f>COUNT(C65:C78)</f>
        <v>13</v>
      </c>
      <c r="C81" s="16"/>
      <c r="D81" s="16"/>
      <c r="E81" s="16"/>
      <c r="F81" s="54" t="s">
        <v>294</v>
      </c>
      <c r="G81" s="37">
        <f>COUNT(H65:H78)</f>
        <v>11</v>
      </c>
      <c r="H81" s="16"/>
      <c r="I81" s="16"/>
      <c r="J81" s="16"/>
      <c r="K81" s="54" t="s">
        <v>294</v>
      </c>
      <c r="L81" s="37">
        <f>COUNT(M65:M78)</f>
        <v>8</v>
      </c>
      <c r="M81" s="16"/>
      <c r="N81" s="16"/>
      <c r="O81" s="16"/>
      <c r="P81" s="54" t="s">
        <v>294</v>
      </c>
      <c r="Q81" s="37">
        <f>COUNT(R65:R78)</f>
        <v>11</v>
      </c>
      <c r="R81" s="16"/>
      <c r="S81" s="16"/>
      <c r="T81" s="134"/>
      <c r="U81" s="179"/>
    </row>
    <row r="82" spans="1:21" ht="19">
      <c r="A82" s="52" t="s">
        <v>297</v>
      </c>
      <c r="B82" s="16" t="str">
        <f>IF(MAX(C65:C80)=0," ",IF(B80/B81&lt;=0.25,'Supporting Tables'!$A$63,IF(B80/B81&lt;=0.6,'Supporting Tables'!$A$64,IF(B80/B81&lt;=0.8,'Supporting Tables'!$A$65,'Supporting Tables'!$A$66))))</f>
        <v xml:space="preserve"> </v>
      </c>
      <c r="C82" s="16"/>
      <c r="D82" s="16"/>
      <c r="E82" s="16"/>
      <c r="F82" s="56" t="s">
        <v>297</v>
      </c>
      <c r="G82" s="16" t="str">
        <f>IF(MAX(H65:H76)=0," ",IF(G80/G81&lt;=0.25,'Supporting Tables'!$A$63,IF(G80/G81&lt;=0.6,'Supporting Tables'!$A$64,IF(G80/G81&lt;=0.8,'Supporting Tables'!$A$65,'Supporting Tables'!$A$66))))</f>
        <v xml:space="preserve"> </v>
      </c>
      <c r="H82" s="16"/>
      <c r="I82" s="16"/>
      <c r="J82" s="16"/>
      <c r="K82" s="56" t="s">
        <v>297</v>
      </c>
      <c r="L82" s="16" t="str">
        <f>IF(MAX(M65:M73)=0," ",IF(L80/L81&lt;=0.25,'Supporting Tables'!$A$63,IF(L80/L81&lt;=0.6,'Supporting Tables'!$A$64,IF(L80/L81&lt;=0.8,'Supporting Tables'!$A$65,'Supporting Tables'!$A$66))))</f>
        <v xml:space="preserve"> </v>
      </c>
      <c r="M82" s="16"/>
      <c r="N82" s="16"/>
      <c r="O82" s="16"/>
      <c r="P82" s="56" t="s">
        <v>297</v>
      </c>
      <c r="Q82" s="16" t="str">
        <f>IF(MAX(R65:R76)=0," ",IF(Q80/Q81&lt;=0.25,'Supporting Tables'!$A$63,IF(Q80/Q81&lt;=0.6,'Supporting Tables'!$A$64,IF(Q80/Q81&lt;=0.8,'Supporting Tables'!$A$65,'Supporting Tables'!$A$66))))</f>
        <v xml:space="preserve"> </v>
      </c>
      <c r="R82" s="16"/>
      <c r="S82" s="16"/>
      <c r="T82" s="134"/>
      <c r="U82" s="179"/>
    </row>
    <row r="83" spans="1:21" ht="19">
      <c r="A83" s="308"/>
      <c r="B83" s="309"/>
      <c r="C83" s="309"/>
      <c r="D83" s="309"/>
      <c r="E83" s="212"/>
      <c r="F83" s="309"/>
      <c r="G83" s="309"/>
      <c r="H83" s="309"/>
      <c r="I83" s="309"/>
      <c r="J83" s="212"/>
      <c r="K83" s="309"/>
      <c r="L83" s="309"/>
      <c r="M83" s="309"/>
      <c r="N83" s="309"/>
      <c r="O83" s="212"/>
      <c r="P83" s="309"/>
      <c r="Q83" s="309"/>
      <c r="R83" s="309"/>
      <c r="S83" s="309"/>
      <c r="T83" s="212"/>
      <c r="U83" s="179"/>
    </row>
    <row r="84" spans="1:21" ht="19">
      <c r="A84" s="319" t="s">
        <v>295</v>
      </c>
      <c r="B84" s="320"/>
      <c r="C84" s="320"/>
      <c r="D84" s="320"/>
      <c r="E84" s="214"/>
      <c r="F84" s="320" t="s">
        <v>295</v>
      </c>
      <c r="G84" s="320"/>
      <c r="H84" s="320"/>
      <c r="I84" s="320"/>
      <c r="J84" s="214"/>
      <c r="K84" s="320" t="s">
        <v>295</v>
      </c>
      <c r="L84" s="320"/>
      <c r="M84" s="320"/>
      <c r="N84" s="320"/>
      <c r="O84" s="214"/>
      <c r="P84" s="320" t="s">
        <v>295</v>
      </c>
      <c r="Q84" s="320"/>
      <c r="R84" s="320"/>
      <c r="S84" s="320"/>
      <c r="T84" s="214"/>
      <c r="U84" s="179"/>
    </row>
    <row r="85" spans="1:21" ht="19">
      <c r="A85" s="317" t="s">
        <v>296</v>
      </c>
      <c r="B85" s="318"/>
      <c r="C85" s="318"/>
      <c r="D85" s="215" t="s">
        <v>508</v>
      </c>
      <c r="E85" s="214" t="s">
        <v>36</v>
      </c>
      <c r="F85" s="317" t="s">
        <v>296</v>
      </c>
      <c r="G85" s="318"/>
      <c r="H85" s="318"/>
      <c r="I85" s="215" t="s">
        <v>508</v>
      </c>
      <c r="J85" s="214" t="s">
        <v>36</v>
      </c>
      <c r="K85" s="317" t="s">
        <v>296</v>
      </c>
      <c r="L85" s="318"/>
      <c r="M85" s="318"/>
      <c r="N85" s="215" t="s">
        <v>508</v>
      </c>
      <c r="O85" s="214" t="s">
        <v>36</v>
      </c>
      <c r="P85" s="317" t="s">
        <v>296</v>
      </c>
      <c r="Q85" s="318"/>
      <c r="R85" s="318"/>
      <c r="S85" s="215" t="s">
        <v>508</v>
      </c>
      <c r="T85" s="214" t="s">
        <v>36</v>
      </c>
      <c r="U85" s="179"/>
    </row>
    <row r="86" spans="1:21" ht="34">
      <c r="A86" s="53" t="s">
        <v>280</v>
      </c>
      <c r="B86" s="222"/>
      <c r="C86" s="16">
        <f>IF(B86&lt;&gt;0,VLOOKUP(B86,'Supporting Tables'!$A$43:$B$47,2,FALSE),0)</f>
        <v>0</v>
      </c>
      <c r="D86" s="159">
        <f>B65</f>
        <v>0</v>
      </c>
      <c r="E86" s="226"/>
      <c r="F86" s="53" t="s">
        <v>280</v>
      </c>
      <c r="G86" s="222"/>
      <c r="H86" s="16">
        <f>IF(G86&lt;&gt;0,VLOOKUP(G86,'Supporting Tables'!$A$43:$B$47,2,FALSE),0)</f>
        <v>0</v>
      </c>
      <c r="I86" s="159">
        <f>G65</f>
        <v>0</v>
      </c>
      <c r="J86" s="226"/>
      <c r="K86" s="53" t="s">
        <v>283</v>
      </c>
      <c r="L86" s="222"/>
      <c r="M86" s="16">
        <f>IF(L86&lt;&gt;0,VLOOKUP(L86,'Supporting Tables'!$A$43:$B$47,2,FALSE),0)</f>
        <v>0</v>
      </c>
      <c r="N86" s="159">
        <f>L65</f>
        <v>0</v>
      </c>
      <c r="O86" s="226"/>
      <c r="P86" s="53" t="s">
        <v>281</v>
      </c>
      <c r="Q86" s="222"/>
      <c r="R86" s="16">
        <f>IF(Q86&lt;&gt;0,VLOOKUP(Q86,'Supporting Tables'!$A$43:$B$47,2,FALSE),0)</f>
        <v>0</v>
      </c>
      <c r="S86" s="159">
        <f>Q65</f>
        <v>0</v>
      </c>
      <c r="T86" s="224"/>
      <c r="U86" s="179"/>
    </row>
    <row r="87" spans="1:21" ht="34">
      <c r="A87" s="53" t="s">
        <v>281</v>
      </c>
      <c r="B87" s="228"/>
      <c r="C87" s="16">
        <f>IF(B87&lt;&gt;0,VLOOKUP(B87,'Supporting Tables'!$A$43:$B$47,2,FALSE),0)</f>
        <v>0</v>
      </c>
      <c r="D87" s="159">
        <f t="shared" ref="D87:D97" si="14">B66</f>
        <v>0</v>
      </c>
      <c r="E87" s="226"/>
      <c r="F87" s="53" t="s">
        <v>281</v>
      </c>
      <c r="G87" s="228"/>
      <c r="H87" s="16">
        <f>IF(G87&lt;&gt;0,VLOOKUP(G87,'Supporting Tables'!$A$43:$B$47,2,FALSE),0)</f>
        <v>0</v>
      </c>
      <c r="I87" s="159">
        <f t="shared" ref="I87:I95" si="15">G66</f>
        <v>0</v>
      </c>
      <c r="J87" s="226"/>
      <c r="K87" s="53" t="s">
        <v>284</v>
      </c>
      <c r="L87" s="228"/>
      <c r="M87" s="16">
        <f>IF(L87&lt;&gt;0,VLOOKUP(L87,'Supporting Tables'!$A$43:$B$47,2,FALSE),0)</f>
        <v>0</v>
      </c>
      <c r="N87" s="159">
        <f t="shared" ref="N87:N92" si="16">L66</f>
        <v>0</v>
      </c>
      <c r="O87" s="226"/>
      <c r="P87" s="53" t="s">
        <v>283</v>
      </c>
      <c r="Q87" s="228"/>
      <c r="R87" s="16">
        <f>IF(Q87&lt;&gt;0,VLOOKUP(Q87,'Supporting Tables'!$A$43:$B$47,2,FALSE),0)</f>
        <v>0</v>
      </c>
      <c r="S87" s="159">
        <f t="shared" ref="S87:S95" si="17">Q66</f>
        <v>0</v>
      </c>
      <c r="T87" s="224"/>
      <c r="U87" s="179"/>
    </row>
    <row r="88" spans="1:21" ht="17">
      <c r="A88" s="53" t="s">
        <v>282</v>
      </c>
      <c r="B88" s="228"/>
      <c r="C88" s="16">
        <f>IF(B88&lt;&gt;0,VLOOKUP(B88,'Supporting Tables'!$A$43:$B$47,2,FALSE),0)</f>
        <v>0</v>
      </c>
      <c r="D88" s="159">
        <f t="shared" si="14"/>
        <v>0</v>
      </c>
      <c r="E88" s="226"/>
      <c r="F88" s="53" t="s">
        <v>282</v>
      </c>
      <c r="G88" s="228"/>
      <c r="H88" s="16">
        <f>IF(G88&lt;&gt;0,VLOOKUP(G88,'Supporting Tables'!$A$43:$B$47,2,FALSE),0)</f>
        <v>0</v>
      </c>
      <c r="I88" s="159">
        <f t="shared" si="15"/>
        <v>0</v>
      </c>
      <c r="J88" s="226"/>
      <c r="K88" s="53" t="s">
        <v>285</v>
      </c>
      <c r="L88" s="228"/>
      <c r="M88" s="16">
        <f>IF(L88&lt;&gt;0,VLOOKUP(L88,'Supporting Tables'!$A$43:$B$47,2,FALSE),0)</f>
        <v>0</v>
      </c>
      <c r="N88" s="159">
        <f t="shared" si="16"/>
        <v>0</v>
      </c>
      <c r="O88" s="226"/>
      <c r="P88" s="53" t="s">
        <v>284</v>
      </c>
      <c r="Q88" s="228"/>
      <c r="R88" s="16">
        <f>IF(Q88&lt;&gt;0,VLOOKUP(Q88,'Supporting Tables'!$A$43:$B$47,2,FALSE),0)</f>
        <v>0</v>
      </c>
      <c r="S88" s="159">
        <f t="shared" si="17"/>
        <v>0</v>
      </c>
      <c r="T88" s="224"/>
      <c r="U88" s="179"/>
    </row>
    <row r="89" spans="1:21" ht="34">
      <c r="A89" s="53" t="s">
        <v>283</v>
      </c>
      <c r="B89" s="228"/>
      <c r="C89" s="16">
        <f>IF(B89&lt;&gt;0,VLOOKUP(B89,'Supporting Tables'!$A$43:$B$47,2,FALSE),0)</f>
        <v>0</v>
      </c>
      <c r="D89" s="159">
        <f t="shared" si="14"/>
        <v>0</v>
      </c>
      <c r="E89" s="226"/>
      <c r="F89" s="53" t="s">
        <v>283</v>
      </c>
      <c r="G89" s="228"/>
      <c r="H89" s="16">
        <f>IF(G89&lt;&gt;0,VLOOKUP(G89,'Supporting Tables'!$A$43:$B$47,2,FALSE),0)</f>
        <v>0</v>
      </c>
      <c r="I89" s="159">
        <f t="shared" si="15"/>
        <v>0</v>
      </c>
      <c r="J89" s="226"/>
      <c r="K89" s="53" t="s">
        <v>288</v>
      </c>
      <c r="L89" s="228"/>
      <c r="M89" s="16">
        <f>IF(L89&lt;&gt;0,VLOOKUP(L89,'Supporting Tables'!$A$43:$B$47,2,FALSE),0)</f>
        <v>0</v>
      </c>
      <c r="N89" s="159">
        <f t="shared" si="16"/>
        <v>0</v>
      </c>
      <c r="O89" s="226"/>
      <c r="P89" s="53" t="s">
        <v>286</v>
      </c>
      <c r="Q89" s="228"/>
      <c r="R89" s="16">
        <f>IF(Q89&lt;&gt;0,VLOOKUP(Q89,'Supporting Tables'!$A$43:$B$47,2,FALSE),0)</f>
        <v>0</v>
      </c>
      <c r="S89" s="159">
        <f t="shared" si="17"/>
        <v>0</v>
      </c>
      <c r="T89" s="224"/>
      <c r="U89" s="179"/>
    </row>
    <row r="90" spans="1:21" ht="17">
      <c r="A90" s="53" t="s">
        <v>284</v>
      </c>
      <c r="B90" s="228"/>
      <c r="C90" s="16">
        <f>IF(B90&lt;&gt;0,VLOOKUP(B90,'Supporting Tables'!$A$43:$B$47,2,FALSE),0)</f>
        <v>0</v>
      </c>
      <c r="D90" s="159">
        <f t="shared" si="14"/>
        <v>0</v>
      </c>
      <c r="E90" s="226"/>
      <c r="F90" s="53" t="s">
        <v>285</v>
      </c>
      <c r="G90" s="228"/>
      <c r="H90" s="16">
        <f>IF(G90&lt;&gt;0,VLOOKUP(G90,'Supporting Tables'!$A$43:$B$47,2,FALSE),0)</f>
        <v>0</v>
      </c>
      <c r="I90" s="159">
        <f t="shared" si="15"/>
        <v>0</v>
      </c>
      <c r="J90" s="226"/>
      <c r="K90" s="53" t="s">
        <v>289</v>
      </c>
      <c r="L90" s="228"/>
      <c r="M90" s="16">
        <f>IF(L90&lt;&gt;0,VLOOKUP(L90,'Supporting Tables'!$A$43:$B$47,2,FALSE),0)</f>
        <v>0</v>
      </c>
      <c r="N90" s="159">
        <f t="shared" si="16"/>
        <v>0</v>
      </c>
      <c r="O90" s="226"/>
      <c r="P90" s="53" t="s">
        <v>287</v>
      </c>
      <c r="Q90" s="228"/>
      <c r="R90" s="16">
        <f>IF(Q90&lt;&gt;0,VLOOKUP(Q90,'Supporting Tables'!$A$43:$B$47,2,FALSE),0)</f>
        <v>0</v>
      </c>
      <c r="S90" s="159">
        <f t="shared" si="17"/>
        <v>0</v>
      </c>
      <c r="T90" s="224"/>
      <c r="U90" s="179"/>
    </row>
    <row r="91" spans="1:21" ht="34">
      <c r="A91" s="53" t="s">
        <v>285</v>
      </c>
      <c r="B91" s="228"/>
      <c r="C91" s="16">
        <f>IF(B91&lt;&gt;0,VLOOKUP(B91,'Supporting Tables'!$A$43:$B$47,2,FALSE),0)</f>
        <v>0</v>
      </c>
      <c r="D91" s="159">
        <f t="shared" si="14"/>
        <v>0</v>
      </c>
      <c r="E91" s="226"/>
      <c r="F91" s="53" t="s">
        <v>286</v>
      </c>
      <c r="G91" s="228"/>
      <c r="H91" s="16">
        <f>IF(G91&lt;&gt;0,VLOOKUP(G91,'Supporting Tables'!$A$43:$B$47,2,FALSE),0)</f>
        <v>0</v>
      </c>
      <c r="I91" s="159">
        <f t="shared" si="15"/>
        <v>0</v>
      </c>
      <c r="J91" s="226"/>
      <c r="K91" s="53" t="s">
        <v>291</v>
      </c>
      <c r="L91" s="228"/>
      <c r="M91" s="16">
        <f>IF(L91&lt;&gt;0,VLOOKUP(L91,'Supporting Tables'!$A$43:$B$47,2,FALSE),0)</f>
        <v>0</v>
      </c>
      <c r="N91" s="159">
        <f t="shared" si="16"/>
        <v>0</v>
      </c>
      <c r="O91" s="226"/>
      <c r="P91" s="53" t="s">
        <v>288</v>
      </c>
      <c r="Q91" s="228"/>
      <c r="R91" s="16">
        <f>IF(Q91&lt;&gt;0,VLOOKUP(Q91,'Supporting Tables'!$A$43:$B$47,2,FALSE),0)</f>
        <v>0</v>
      </c>
      <c r="S91" s="159">
        <f t="shared" si="17"/>
        <v>0</v>
      </c>
      <c r="T91" s="224"/>
      <c r="U91" s="179"/>
    </row>
    <row r="92" spans="1:21" ht="34">
      <c r="A92" s="53" t="s">
        <v>286</v>
      </c>
      <c r="B92" s="228"/>
      <c r="C92" s="16">
        <f>IF(B92&lt;&gt;0,VLOOKUP(B92,'Supporting Tables'!$A$43:$B$47,2,FALSE),0)</f>
        <v>0</v>
      </c>
      <c r="D92" s="159">
        <f t="shared" si="14"/>
        <v>0</v>
      </c>
      <c r="E92" s="226"/>
      <c r="F92" s="53" t="s">
        <v>287</v>
      </c>
      <c r="G92" s="228"/>
      <c r="H92" s="16">
        <f>IF(G92&lt;&gt;0,VLOOKUP(G92,'Supporting Tables'!$A$43:$B$47,2,FALSE),0)</f>
        <v>0</v>
      </c>
      <c r="I92" s="159">
        <f t="shared" si="15"/>
        <v>0</v>
      </c>
      <c r="J92" s="226"/>
      <c r="K92" s="53" t="s">
        <v>292</v>
      </c>
      <c r="L92" s="228"/>
      <c r="M92" s="16">
        <f>IF(L92&lt;&gt;0,VLOOKUP(L92,'Supporting Tables'!$A$43:$B$47,2,FALSE),0)</f>
        <v>0</v>
      </c>
      <c r="N92" s="159">
        <f t="shared" si="16"/>
        <v>0</v>
      </c>
      <c r="O92" s="226"/>
      <c r="P92" s="53" t="s">
        <v>289</v>
      </c>
      <c r="Q92" s="228"/>
      <c r="R92" s="16">
        <f>IF(Q92&lt;&gt;0,VLOOKUP(Q92,'Supporting Tables'!$A$43:$B$47,2,FALSE),0)</f>
        <v>0</v>
      </c>
      <c r="S92" s="159">
        <f t="shared" si="17"/>
        <v>0</v>
      </c>
      <c r="T92" s="224"/>
      <c r="U92" s="179"/>
    </row>
    <row r="93" spans="1:21" ht="17">
      <c r="A93" s="53" t="s">
        <v>287</v>
      </c>
      <c r="B93" s="228"/>
      <c r="C93" s="16">
        <f>IF(B93&lt;&gt;0,VLOOKUP(B93,'Supporting Tables'!$A$43:$B$47,2,FALSE),0)</f>
        <v>0</v>
      </c>
      <c r="D93" s="159">
        <f t="shared" si="14"/>
        <v>0</v>
      </c>
      <c r="E93" s="226"/>
      <c r="F93" s="53" t="s">
        <v>289</v>
      </c>
      <c r="G93" s="228"/>
      <c r="H93" s="16">
        <f>IF(G93&lt;&gt;0,VLOOKUP(G93,'Supporting Tables'!$A$43:$B$47,2,FALSE),0)</f>
        <v>0</v>
      </c>
      <c r="I93" s="159">
        <f t="shared" si="15"/>
        <v>0</v>
      </c>
      <c r="J93" s="226"/>
      <c r="K93" s="53" t="s">
        <v>303</v>
      </c>
      <c r="L93" s="16"/>
      <c r="M93" s="16"/>
      <c r="N93" s="156"/>
      <c r="O93" s="16"/>
      <c r="P93" s="53" t="s">
        <v>290</v>
      </c>
      <c r="Q93" s="228"/>
      <c r="R93" s="16">
        <f>IF(Q93&lt;&gt;0,VLOOKUP(Q93,'Supporting Tables'!$A$43:$B$47,2,FALSE),0)</f>
        <v>0</v>
      </c>
      <c r="S93" s="159">
        <f t="shared" si="17"/>
        <v>0</v>
      </c>
      <c r="T93" s="224"/>
      <c r="U93" s="179"/>
    </row>
    <row r="94" spans="1:21" ht="34">
      <c r="A94" s="53" t="s">
        <v>289</v>
      </c>
      <c r="B94" s="228"/>
      <c r="C94" s="16">
        <f>IF(B94&lt;&gt;0,VLOOKUP(B94,'Supporting Tables'!$A$43:$B$47,2,FALSE),0)</f>
        <v>0</v>
      </c>
      <c r="D94" s="159">
        <f t="shared" si="14"/>
        <v>0</v>
      </c>
      <c r="E94" s="226"/>
      <c r="F94" s="53" t="s">
        <v>291</v>
      </c>
      <c r="G94" s="228"/>
      <c r="H94" s="16">
        <f>IF(G94&lt;&gt;0,VLOOKUP(G94,'Supporting Tables'!$A$43:$B$47,2,FALSE),0)</f>
        <v>0</v>
      </c>
      <c r="I94" s="159">
        <f t="shared" si="15"/>
        <v>0</v>
      </c>
      <c r="J94" s="226"/>
      <c r="K94" s="111" t="str">
        <f>IF(K73&lt;&gt;"",K73,"")</f>
        <v/>
      </c>
      <c r="L94" s="228"/>
      <c r="M94" s="16">
        <f>IF(L94&lt;&gt;0,VLOOKUP(L94,'Supporting Tables'!$A$43:$B$47,2,FALSE),0)</f>
        <v>0</v>
      </c>
      <c r="N94" s="159" t="str">
        <f>IF(L73&lt;&gt;"",L73,"")</f>
        <v/>
      </c>
      <c r="O94" s="226"/>
      <c r="P94" s="53" t="s">
        <v>291</v>
      </c>
      <c r="Q94" s="228"/>
      <c r="R94" s="16">
        <f>IF(Q94&lt;&gt;0,VLOOKUP(Q94,'Supporting Tables'!$A$43:$B$47,2,FALSE),0)</f>
        <v>0</v>
      </c>
      <c r="S94" s="159">
        <f t="shared" si="17"/>
        <v>0</v>
      </c>
      <c r="T94" s="224"/>
      <c r="U94" s="179"/>
    </row>
    <row r="95" spans="1:21" ht="34">
      <c r="A95" s="53" t="s">
        <v>290</v>
      </c>
      <c r="B95" s="228"/>
      <c r="C95" s="16">
        <f>IF(B95&lt;&gt;0,VLOOKUP(B95,'Supporting Tables'!$A$43:$B$47,2,FALSE),0)</f>
        <v>0</v>
      </c>
      <c r="D95" s="159">
        <f t="shared" si="14"/>
        <v>0</v>
      </c>
      <c r="E95" s="226"/>
      <c r="F95" s="53" t="s">
        <v>292</v>
      </c>
      <c r="G95" s="228"/>
      <c r="H95" s="16">
        <f>IF(G95&lt;&gt;0,VLOOKUP(G95,'Supporting Tables'!$A$43:$B$47,2,FALSE),0)</f>
        <v>0</v>
      </c>
      <c r="I95" s="159">
        <f t="shared" si="15"/>
        <v>0</v>
      </c>
      <c r="J95" s="226"/>
      <c r="K95" s="36"/>
      <c r="L95" s="16"/>
      <c r="M95" s="16"/>
      <c r="N95" s="16"/>
      <c r="O95" s="16"/>
      <c r="P95" s="53" t="s">
        <v>292</v>
      </c>
      <c r="Q95" s="228"/>
      <c r="R95" s="16">
        <f>IF(Q95&lt;&gt;0,VLOOKUP(Q95,'Supporting Tables'!$A$43:$B$47,2,FALSE),0)</f>
        <v>0</v>
      </c>
      <c r="S95" s="159">
        <f t="shared" si="17"/>
        <v>0</v>
      </c>
      <c r="T95" s="224"/>
      <c r="U95" s="179"/>
    </row>
    <row r="96" spans="1:21" ht="34">
      <c r="A96" s="53" t="s">
        <v>291</v>
      </c>
      <c r="B96" s="228"/>
      <c r="C96" s="16">
        <f>IF(B96&lt;&gt;0,VLOOKUP(B96,'Supporting Tables'!$A$43:$B$47,2,FALSE),0)</f>
        <v>0</v>
      </c>
      <c r="D96" s="159">
        <f t="shared" si="14"/>
        <v>0</v>
      </c>
      <c r="E96" s="226"/>
      <c r="F96" s="53" t="s">
        <v>303</v>
      </c>
      <c r="G96" s="16"/>
      <c r="H96" s="16"/>
      <c r="I96" s="156"/>
      <c r="J96" s="16"/>
      <c r="K96" s="36"/>
      <c r="L96" s="16"/>
      <c r="M96" s="16"/>
      <c r="N96" s="16"/>
      <c r="O96" s="16"/>
      <c r="P96" s="53" t="s">
        <v>303</v>
      </c>
      <c r="Q96" s="16"/>
      <c r="R96" s="16"/>
      <c r="S96" s="156"/>
      <c r="T96" s="134"/>
      <c r="U96" s="179"/>
    </row>
    <row r="97" spans="1:21" ht="34">
      <c r="A97" s="53" t="s">
        <v>292</v>
      </c>
      <c r="B97" s="228"/>
      <c r="C97" s="16">
        <f>IF(B97&lt;&gt;0,VLOOKUP(B97,'Supporting Tables'!$A$43:$B$47,2,FALSE),0)</f>
        <v>0</v>
      </c>
      <c r="D97" s="159">
        <f t="shared" si="14"/>
        <v>0</v>
      </c>
      <c r="E97" s="226"/>
      <c r="F97" s="111" t="str">
        <f>IF(F76&lt;&gt;"",F76,"")</f>
        <v/>
      </c>
      <c r="G97" s="228"/>
      <c r="H97" s="16">
        <f>IF(G97&lt;&gt;0,VLOOKUP(G97,'Supporting Tables'!$A$43:$B$47,2,FALSE),0)</f>
        <v>0</v>
      </c>
      <c r="I97" s="159" t="str">
        <f>IF(G76&lt;&gt;"",G76,"")</f>
        <v/>
      </c>
      <c r="J97" s="226"/>
      <c r="K97" s="36"/>
      <c r="L97" s="16"/>
      <c r="M97" s="16"/>
      <c r="N97" s="16"/>
      <c r="O97" s="16"/>
      <c r="P97" s="111" t="str">
        <f>IF(P76&lt;&gt;"",P76,"")</f>
        <v/>
      </c>
      <c r="Q97" s="228"/>
      <c r="R97" s="16">
        <f>IF(Q97&lt;&gt;0,VLOOKUP(Q97,'Supporting Tables'!$A$43:$B$47,2,FALSE),0)</f>
        <v>0</v>
      </c>
      <c r="S97" s="159" t="str">
        <f>IF(Q76&lt;&gt;"",Q76,"")</f>
        <v/>
      </c>
      <c r="T97" s="224"/>
      <c r="U97" s="179"/>
    </row>
    <row r="98" spans="1:21" ht="17">
      <c r="A98" s="53" t="s">
        <v>303</v>
      </c>
      <c r="B98" s="16"/>
      <c r="C98" s="16"/>
      <c r="D98" s="159"/>
      <c r="E98" s="16"/>
      <c r="F98" s="36"/>
      <c r="G98" s="16"/>
      <c r="H98" s="16"/>
      <c r="I98" s="16"/>
      <c r="J98" s="16"/>
      <c r="K98" s="36"/>
      <c r="L98" s="16"/>
      <c r="M98" s="16"/>
      <c r="N98" s="16"/>
      <c r="O98" s="16"/>
      <c r="P98" s="36"/>
      <c r="Q98" s="16"/>
      <c r="R98" s="16"/>
      <c r="S98" s="16"/>
      <c r="T98" s="134"/>
      <c r="U98" s="179"/>
    </row>
    <row r="99" spans="1:21">
      <c r="A99" s="111" t="str">
        <f>IF(A78&lt;&gt;"",A78,"")</f>
        <v/>
      </c>
      <c r="B99" s="228"/>
      <c r="C99" s="16">
        <f>IF(B99&lt;&gt;0,VLOOKUP(B99,'Supporting Tables'!$A$43:$B$47,2,FALSE),0)</f>
        <v>0</v>
      </c>
      <c r="D99" s="159" t="str">
        <f>IF(B78&lt;&gt;"",B78,"")</f>
        <v/>
      </c>
      <c r="E99" s="226"/>
      <c r="F99" s="36"/>
      <c r="G99" s="16"/>
      <c r="H99" s="16"/>
      <c r="I99" s="16"/>
      <c r="J99" s="16"/>
      <c r="K99" s="36"/>
      <c r="L99" s="16"/>
      <c r="M99" s="16"/>
      <c r="N99" s="16"/>
      <c r="O99" s="16"/>
      <c r="P99" s="36"/>
      <c r="Q99" s="16"/>
      <c r="R99" s="16"/>
      <c r="S99" s="16"/>
      <c r="T99" s="134"/>
      <c r="U99" s="179"/>
    </row>
    <row r="100" spans="1:21">
      <c r="A100" s="36"/>
      <c r="B100" s="16"/>
      <c r="C100" s="16"/>
      <c r="D100" s="16"/>
      <c r="E100" s="16"/>
      <c r="F100" s="36"/>
      <c r="G100" s="16"/>
      <c r="H100" s="16"/>
      <c r="I100" s="16"/>
      <c r="J100" s="16"/>
      <c r="K100" s="36"/>
      <c r="L100" s="16"/>
      <c r="M100" s="16"/>
      <c r="N100" s="16"/>
      <c r="O100" s="16"/>
      <c r="P100" s="36"/>
      <c r="Q100" s="16"/>
      <c r="R100" s="16"/>
      <c r="S100" s="16"/>
      <c r="T100" s="134"/>
      <c r="U100" s="179"/>
    </row>
    <row r="101" spans="1:21" ht="19">
      <c r="A101" s="56" t="s">
        <v>304</v>
      </c>
      <c r="B101" s="28" t="str">
        <f>IF(MAX(C86:C99)=0," ",IF((SUMIF(C86:C99,"&gt;0",C86:C99)/COUNTIF(C86:C99,"&gt;0"))&lt;='Supporting Tables'!$B$44,'Supporting Tables'!$A$44,IF(AVERAGE(C86:C99)&lt;='Supporting Tables'!$B$45,'Supporting Tables'!$A$45,IF(AVERAGE(C86:C99)&lt;='Supporting Tables'!$B$46,'Supporting Tables'!$A$46,'Supporting Tables'!$B$47))))</f>
        <v xml:space="preserve"> </v>
      </c>
      <c r="C101" s="28"/>
      <c r="D101" s="28"/>
      <c r="E101" s="28"/>
      <c r="F101" s="56" t="s">
        <v>304</v>
      </c>
      <c r="G101" s="28" t="str">
        <f>IF(MAX(H86:H97)=0," ",IF((SUMIF(H86:H97,"&gt;0",H86:H97)/COUNTIF(H86:H97,"&gt;0"))&lt;='Supporting Tables'!$B$44,'Supporting Tables'!$A$44,IF(AVERAGE(H86:H97)&lt;='Supporting Tables'!$B$45,'Supporting Tables'!$A$45,IF(AVERAGE(H86:H97)&lt;='Supporting Tables'!$B$46,'Supporting Tables'!$A$46,'Supporting Tables'!$B$47))))</f>
        <v xml:space="preserve"> </v>
      </c>
      <c r="H101" s="28"/>
      <c r="I101" s="28"/>
      <c r="J101" s="28"/>
      <c r="K101" s="56" t="s">
        <v>297</v>
      </c>
      <c r="L101" s="28" t="str">
        <f>IF(MAX(M86:M94)=0," ",IF((SUMIF(M86:M94,"&gt;0",M86:M94)/COUNTIF(M86:M94,"&gt;0"))&lt;='Supporting Tables'!$B$44,'Supporting Tables'!$A$44,IF(AVERAGE(M86:M94)&lt;='Supporting Tables'!$B$45,'Supporting Tables'!$A$45,IF(AVERAGE(M86:M94)&lt;='Supporting Tables'!$B$46,'Supporting Tables'!$A$46,'Supporting Tables'!$B$47))))</f>
        <v xml:space="preserve"> </v>
      </c>
      <c r="M101" s="28"/>
      <c r="N101" s="28"/>
      <c r="O101" s="28"/>
      <c r="P101" s="56" t="s">
        <v>297</v>
      </c>
      <c r="Q101" s="28" t="str">
        <f>IF(MAX(R86:R97)=0," ",IF((SUMIF(R86:R97,"&gt;0",R86:R97)/COUNTIF(R86:R97,"&gt;0"))&lt;='Supporting Tables'!$B$44,'Supporting Tables'!$A$44,IF(AVERAGE(R86:R97)&lt;='Supporting Tables'!$B$45,'Supporting Tables'!$A$45,IF(AVERAGE(R86:R97)&lt;='Supporting Tables'!$B$46,'Supporting Tables'!$A$46,'Supporting Tables'!$B$47))))</f>
        <v xml:space="preserve"> </v>
      </c>
      <c r="R101" s="28"/>
      <c r="S101" s="16"/>
      <c r="T101" s="134"/>
      <c r="U101" s="179"/>
    </row>
    <row r="102" spans="1:21" ht="19">
      <c r="A102" s="308"/>
      <c r="B102" s="309"/>
      <c r="C102" s="309"/>
      <c r="D102" s="309"/>
      <c r="E102" s="212"/>
      <c r="F102" s="309"/>
      <c r="G102" s="309"/>
      <c r="H102" s="309"/>
      <c r="I102" s="309"/>
      <c r="J102" s="212"/>
      <c r="K102" s="309"/>
      <c r="L102" s="309"/>
      <c r="M102" s="309"/>
      <c r="N102" s="309"/>
      <c r="O102" s="212"/>
      <c r="P102" s="309"/>
      <c r="Q102" s="309"/>
      <c r="R102" s="309"/>
      <c r="S102" s="309"/>
      <c r="T102" s="212"/>
      <c r="U102" s="179"/>
    </row>
    <row r="103" spans="1:21" ht="19">
      <c r="A103" s="319" t="s">
        <v>310</v>
      </c>
      <c r="B103" s="320"/>
      <c r="C103" s="320"/>
      <c r="D103" s="320"/>
      <c r="E103" s="214"/>
      <c r="F103" s="320" t="s">
        <v>310</v>
      </c>
      <c r="G103" s="320"/>
      <c r="H103" s="320"/>
      <c r="I103" s="320"/>
      <c r="J103" s="214"/>
      <c r="K103" s="320" t="s">
        <v>310</v>
      </c>
      <c r="L103" s="320"/>
      <c r="M103" s="320"/>
      <c r="N103" s="320"/>
      <c r="O103" s="214"/>
      <c r="P103" s="320" t="s">
        <v>310</v>
      </c>
      <c r="Q103" s="320"/>
      <c r="R103" s="320"/>
      <c r="S103" s="320"/>
      <c r="T103" s="214"/>
      <c r="U103" s="179"/>
    </row>
    <row r="104" spans="1:21" ht="19">
      <c r="A104" s="317" t="s">
        <v>296</v>
      </c>
      <c r="B104" s="318"/>
      <c r="C104" s="318"/>
      <c r="D104" s="318"/>
      <c r="E104" s="214" t="s">
        <v>36</v>
      </c>
      <c r="F104" s="318" t="s">
        <v>296</v>
      </c>
      <c r="G104" s="318"/>
      <c r="H104" s="318"/>
      <c r="I104" s="318"/>
      <c r="J104" s="214" t="s">
        <v>36</v>
      </c>
      <c r="K104" s="318" t="s">
        <v>296</v>
      </c>
      <c r="L104" s="318"/>
      <c r="M104" s="318"/>
      <c r="N104" s="318"/>
      <c r="O104" s="214" t="s">
        <v>36</v>
      </c>
      <c r="P104" s="318" t="s">
        <v>296</v>
      </c>
      <c r="Q104" s="318"/>
      <c r="R104" s="318"/>
      <c r="S104" s="318"/>
      <c r="T104" s="214" t="s">
        <v>36</v>
      </c>
      <c r="U104" s="179"/>
    </row>
    <row r="105" spans="1:21">
      <c r="A105" s="36" t="s">
        <v>311</v>
      </c>
      <c r="B105" s="222"/>
      <c r="C105" s="16">
        <f>IF(B105&lt;&gt;0,VLOOKUP(B105,'Supporting Tables'!$A$50:$B$53,2,FALSE),-1)</f>
        <v>-1</v>
      </c>
      <c r="D105" s="16"/>
      <c r="E105" s="226"/>
      <c r="F105" s="36" t="s">
        <v>311</v>
      </c>
      <c r="G105" s="222"/>
      <c r="H105" s="16">
        <f>IF(G105&lt;&gt;0,VLOOKUP(G105,'Supporting Tables'!$A$50:$B$53,2,FALSE),-1)</f>
        <v>-1</v>
      </c>
      <c r="I105" s="16"/>
      <c r="J105" s="226"/>
      <c r="K105" s="36" t="s">
        <v>311</v>
      </c>
      <c r="L105" s="222"/>
      <c r="M105" s="16">
        <f>IF(L105&lt;&gt;0,VLOOKUP(L105,'Supporting Tables'!$A$50:$B$53,2,FALSE),-1)</f>
        <v>-1</v>
      </c>
      <c r="N105" s="16"/>
      <c r="O105" s="226"/>
      <c r="P105" s="36" t="s">
        <v>311</v>
      </c>
      <c r="Q105" s="222"/>
      <c r="R105" s="16">
        <f>IF(Q105&lt;&gt;0,VLOOKUP(Q105,'Supporting Tables'!$A$50:$B$53,2,FALSE),-1)</f>
        <v>-1</v>
      </c>
      <c r="S105" s="16"/>
      <c r="T105" s="224"/>
      <c r="U105" s="179"/>
    </row>
    <row r="106" spans="1:21" ht="34">
      <c r="A106" s="64" t="s">
        <v>312</v>
      </c>
      <c r="B106" s="230"/>
      <c r="C106" s="16">
        <f>IF(B106&lt;&gt;0,VLOOKUP(B106,'Supporting Tables'!$A$57:$B$60,2,FALSE),-1)</f>
        <v>-1</v>
      </c>
      <c r="D106" s="16"/>
      <c r="E106" s="226"/>
      <c r="F106" s="64" t="s">
        <v>312</v>
      </c>
      <c r="G106" s="230"/>
      <c r="H106" s="16">
        <f>IF(G106&lt;&gt;0,VLOOKUP(G106,'Supporting Tables'!$A$57:$B$60,2,FALSE),-1)</f>
        <v>-1</v>
      </c>
      <c r="I106" s="16"/>
      <c r="J106" s="226"/>
      <c r="K106" s="64" t="s">
        <v>312</v>
      </c>
      <c r="L106" s="230"/>
      <c r="M106" s="16">
        <f>IF(L106&lt;&gt;0,VLOOKUP(L106,'Supporting Tables'!$A$57:$B$60,2,FALSE),-1)</f>
        <v>-1</v>
      </c>
      <c r="N106" s="16"/>
      <c r="O106" s="226"/>
      <c r="P106" s="64" t="s">
        <v>312</v>
      </c>
      <c r="Q106" s="230"/>
      <c r="R106" s="16">
        <f>IF(Q106&lt;&gt;0,VLOOKUP(Q106,'Supporting Tables'!$A$57:$B$60,2,FALSE),-1)</f>
        <v>-1</v>
      </c>
      <c r="S106" s="16"/>
      <c r="T106" s="224"/>
      <c r="U106" s="179"/>
    </row>
    <row r="107" spans="1:21">
      <c r="A107" s="36"/>
      <c r="B107" s="16"/>
      <c r="C107" s="16"/>
      <c r="D107" s="16"/>
      <c r="E107" s="16"/>
      <c r="F107" s="36"/>
      <c r="G107" s="16"/>
      <c r="H107" s="16"/>
      <c r="I107" s="16"/>
      <c r="J107" s="16"/>
      <c r="K107" s="36"/>
      <c r="L107" s="16"/>
      <c r="M107" s="16"/>
      <c r="N107" s="16"/>
      <c r="O107" s="16"/>
      <c r="P107" s="36"/>
      <c r="Q107" s="16"/>
      <c r="R107" s="16"/>
      <c r="S107" s="16"/>
      <c r="T107" s="134"/>
      <c r="U107" s="179"/>
    </row>
    <row r="108" spans="1:21" ht="19">
      <c r="A108" s="56" t="s">
        <v>313</v>
      </c>
      <c r="B108" s="28" t="str">
        <f>IF(SUM(C105,C106)&lt;0," ",IF(C105*C106&lt;='Supporting Tables'!$D$57,'Supporting Tables'!$A$57,IF(C105*C106&lt;='Supporting Tables'!$D$58,'Supporting Tables'!$A$58,IF(C105*C106&lt;='Supporting Tables'!$D$59,'Supporting Tables'!$A$59,'Supporting Tables'!$A$60))))</f>
        <v xml:space="preserve"> </v>
      </c>
      <c r="C108" s="28"/>
      <c r="D108" s="28"/>
      <c r="E108" s="28"/>
      <c r="F108" s="56" t="s">
        <v>313</v>
      </c>
      <c r="G108" s="28" t="str">
        <f>IF(SUM(H105,H106)&lt;0," ",IF(H105*H106&lt;='Supporting Tables'!$D$57,'Supporting Tables'!$A$57,IF(H105*H106&lt;='Supporting Tables'!$D$58,'Supporting Tables'!$A$58,IF(H105*H106&lt;='Supporting Tables'!$D$59,'Supporting Tables'!$A$59,'Supporting Tables'!$A$60))))</f>
        <v xml:space="preserve"> </v>
      </c>
      <c r="H108" s="28"/>
      <c r="I108" s="28"/>
      <c r="J108" s="28"/>
      <c r="K108" s="56" t="s">
        <v>313</v>
      </c>
      <c r="L108" s="28" t="str">
        <f>IF(SUM(M105,M106)&lt;0," ",IF(M105*M106&lt;='Supporting Tables'!$D$57,'Supporting Tables'!$A$57,IF(M105*M106&lt;='Supporting Tables'!$D$58,'Supporting Tables'!$A$58,IF(M105*M106&lt;='Supporting Tables'!$D$59,'Supporting Tables'!$A$59,'Supporting Tables'!$A$60))))</f>
        <v xml:space="preserve"> </v>
      </c>
      <c r="M108" s="28"/>
      <c r="N108" s="28"/>
      <c r="O108" s="28"/>
      <c r="P108" s="56" t="s">
        <v>313</v>
      </c>
      <c r="Q108" s="28" t="str">
        <f>IF(SUM(R105,R106)&lt;0," ",IF(R105*R106&lt;='Supporting Tables'!$D$57,'Supporting Tables'!$A$57,IF(R105*R106&lt;='Supporting Tables'!$D$58,'Supporting Tables'!$A$58,IF(R105*R106&lt;='Supporting Tables'!$D$59,'Supporting Tables'!$A$59,'Supporting Tables'!$A$60))))</f>
        <v xml:space="preserve"> </v>
      </c>
      <c r="R108" s="28"/>
      <c r="S108" s="28"/>
      <c r="T108" s="134"/>
      <c r="U108" s="179"/>
    </row>
    <row r="109" spans="1:21" ht="19">
      <c r="A109" s="308"/>
      <c r="B109" s="309"/>
      <c r="C109" s="309"/>
      <c r="D109" s="309"/>
      <c r="E109" s="212"/>
      <c r="F109" s="309"/>
      <c r="G109" s="309"/>
      <c r="H109" s="309"/>
      <c r="I109" s="309"/>
      <c r="J109" s="212"/>
      <c r="K109" s="309"/>
      <c r="L109" s="309"/>
      <c r="M109" s="309"/>
      <c r="N109" s="309"/>
      <c r="O109" s="212"/>
      <c r="P109" s="309"/>
      <c r="Q109" s="309"/>
      <c r="R109" s="309"/>
      <c r="S109" s="309"/>
      <c r="T109" s="212"/>
      <c r="U109" s="179"/>
    </row>
    <row r="110" spans="1:21" ht="19">
      <c r="A110" s="319" t="s">
        <v>318</v>
      </c>
      <c r="B110" s="320"/>
      <c r="C110" s="320"/>
      <c r="D110" s="320"/>
      <c r="E110" s="214"/>
      <c r="F110" s="320" t="s">
        <v>318</v>
      </c>
      <c r="G110" s="320"/>
      <c r="H110" s="320"/>
      <c r="I110" s="320"/>
      <c r="J110" s="214"/>
      <c r="K110" s="320" t="s">
        <v>318</v>
      </c>
      <c r="L110" s="320"/>
      <c r="M110" s="320"/>
      <c r="N110" s="320"/>
      <c r="O110" s="214"/>
      <c r="P110" s="320" t="s">
        <v>318</v>
      </c>
      <c r="Q110" s="320"/>
      <c r="R110" s="320"/>
      <c r="S110" s="320"/>
      <c r="T110" s="214"/>
      <c r="U110" s="179"/>
    </row>
    <row r="111" spans="1:21" ht="19">
      <c r="A111" s="317" t="s">
        <v>296</v>
      </c>
      <c r="B111" s="318"/>
      <c r="C111" s="318"/>
      <c r="D111" s="318"/>
      <c r="E111" s="214" t="s">
        <v>36</v>
      </c>
      <c r="F111" s="318" t="s">
        <v>296</v>
      </c>
      <c r="G111" s="318"/>
      <c r="H111" s="318"/>
      <c r="I111" s="318"/>
      <c r="J111" s="214" t="s">
        <v>36</v>
      </c>
      <c r="K111" s="318" t="s">
        <v>296</v>
      </c>
      <c r="L111" s="318"/>
      <c r="M111" s="318"/>
      <c r="N111" s="318"/>
      <c r="O111" s="214" t="s">
        <v>36</v>
      </c>
      <c r="P111" s="318" t="s">
        <v>296</v>
      </c>
      <c r="Q111" s="318"/>
      <c r="R111" s="318"/>
      <c r="S111" s="318"/>
      <c r="T111" s="214" t="s">
        <v>36</v>
      </c>
      <c r="U111" s="179"/>
    </row>
    <row r="112" spans="1:21">
      <c r="A112" s="36" t="s">
        <v>319</v>
      </c>
      <c r="B112" s="222"/>
      <c r="C112" s="16">
        <f>IF(B112&lt;&gt;0,VLOOKUP(B112,'Supporting Tables'!$A$50:$B$53,2,FALSE),-1)</f>
        <v>-1</v>
      </c>
      <c r="D112" s="16"/>
      <c r="E112" s="226"/>
      <c r="F112" s="36" t="s">
        <v>319</v>
      </c>
      <c r="G112" s="222"/>
      <c r="H112" s="16">
        <f>IF(G112&lt;&gt;0,VLOOKUP(G112,'Supporting Tables'!$A$50:$B$53,2,FALSE),-1)</f>
        <v>-1</v>
      </c>
      <c r="I112" s="16"/>
      <c r="J112" s="226"/>
      <c r="K112" s="36" t="s">
        <v>319</v>
      </c>
      <c r="L112" s="222"/>
      <c r="M112" s="16">
        <f>IF(L112&lt;&gt;0,VLOOKUP(L112,'Supporting Tables'!$A$50:$B$53,2,FALSE),-1)</f>
        <v>-1</v>
      </c>
      <c r="N112" s="16"/>
      <c r="O112" s="226"/>
      <c r="P112" s="65" t="s">
        <v>319</v>
      </c>
      <c r="Q112" s="222"/>
      <c r="R112" s="16">
        <f>IF(Q112&lt;&gt;0,VLOOKUP(Q112,'Supporting Tables'!$A$50:$B$53,2,FALSE),-1)</f>
        <v>-1</v>
      </c>
      <c r="S112" s="16"/>
      <c r="T112" s="224"/>
      <c r="U112" s="179"/>
    </row>
    <row r="113" spans="1:21" ht="34">
      <c r="A113" s="64" t="s">
        <v>320</v>
      </c>
      <c r="B113" s="230"/>
      <c r="C113" s="16">
        <f>IF(B113&lt;&gt;0,VLOOKUP(B113,'Supporting Tables'!$A$57:$B$60,2,FALSE),-1)</f>
        <v>-1</v>
      </c>
      <c r="D113" s="16"/>
      <c r="E113" s="226"/>
      <c r="F113" s="64" t="s">
        <v>320</v>
      </c>
      <c r="G113" s="230"/>
      <c r="H113" s="16">
        <f>IF(G113&lt;&gt;0,VLOOKUP(G113,'Supporting Tables'!$A$57:$B$60,2,FALSE),-1)</f>
        <v>-1</v>
      </c>
      <c r="I113" s="16"/>
      <c r="J113" s="226"/>
      <c r="K113" s="64" t="s">
        <v>320</v>
      </c>
      <c r="L113" s="230"/>
      <c r="M113" s="16">
        <f>IF(L113&lt;&gt;0,VLOOKUP(L113,'Supporting Tables'!$A$57:$B$60,2,FALSE),-1)</f>
        <v>-1</v>
      </c>
      <c r="N113" s="16"/>
      <c r="O113" s="226"/>
      <c r="P113" s="53" t="s">
        <v>320</v>
      </c>
      <c r="Q113" s="230"/>
      <c r="R113" s="16">
        <f>IF(Q113&lt;&gt;0,VLOOKUP(Q113,'Supporting Tables'!$A$57:$B$60,2,FALSE),-1)</f>
        <v>-1</v>
      </c>
      <c r="S113" s="16"/>
      <c r="T113" s="224"/>
      <c r="U113" s="179"/>
    </row>
    <row r="114" spans="1:21">
      <c r="A114" s="36"/>
      <c r="B114" s="16"/>
      <c r="C114" s="16"/>
      <c r="D114" s="16"/>
      <c r="E114" s="16"/>
      <c r="F114" s="36"/>
      <c r="G114" s="16"/>
      <c r="H114" s="16"/>
      <c r="I114" s="16"/>
      <c r="J114" s="16"/>
      <c r="K114" s="36"/>
      <c r="L114" s="16"/>
      <c r="M114" s="16"/>
      <c r="N114" s="16"/>
      <c r="O114" s="16"/>
      <c r="P114" s="36"/>
      <c r="Q114" s="16"/>
      <c r="R114" s="16"/>
      <c r="S114" s="16"/>
      <c r="T114" s="134"/>
      <c r="U114" s="179"/>
    </row>
    <row r="115" spans="1:21" ht="19">
      <c r="A115" s="56" t="s">
        <v>321</v>
      </c>
      <c r="B115" s="28" t="str">
        <f>IF(SUM(C112,C113)&lt;0," ",IF(C112*C113&lt;='Supporting Tables'!$D$57,'Supporting Tables'!$A$57,IF(C112*C113&lt;='Supporting Tables'!$D$58,'Supporting Tables'!$A$58,IF(C112*C113&lt;='Supporting Tables'!$D$59,'Supporting Tables'!$A$59,'Supporting Tables'!$A$60))))</f>
        <v xml:space="preserve"> </v>
      </c>
      <c r="C115" s="28"/>
      <c r="D115" s="28"/>
      <c r="E115" s="28"/>
      <c r="F115" s="56" t="s">
        <v>321</v>
      </c>
      <c r="G115" s="28" t="str">
        <f>IF(SUM(H112,H113)&lt;0," ",IF(H112*H113&lt;='Supporting Tables'!$D$57,'Supporting Tables'!$A$57,IF(H112*H113&lt;='Supporting Tables'!$D$58,'Supporting Tables'!$A$58,IF(H112*H113&lt;='Supporting Tables'!$D$59,'Supporting Tables'!$A$59,'Supporting Tables'!$A$60))))</f>
        <v xml:space="preserve"> </v>
      </c>
      <c r="H115" s="28"/>
      <c r="I115" s="28"/>
      <c r="J115" s="28"/>
      <c r="K115" s="56" t="s">
        <v>321</v>
      </c>
      <c r="L115" s="28" t="str">
        <f>IF(SUM(M112,M113)&lt;0," ",IF(M112*M113&lt;='Supporting Tables'!$D$57,'Supporting Tables'!$A$57,IF(M112*M113&lt;='Supporting Tables'!$D$58,'Supporting Tables'!$A$58,IF(M112*M113&lt;='Supporting Tables'!$D$59,'Supporting Tables'!$A$59,'Supporting Tables'!$A$60))))</f>
        <v xml:space="preserve"> </v>
      </c>
      <c r="M115" s="28"/>
      <c r="N115" s="28"/>
      <c r="O115" s="28"/>
      <c r="P115" s="56" t="s">
        <v>321</v>
      </c>
      <c r="Q115" s="28" t="str">
        <f>IF(SUM(R112,R113)&lt;0," ",IF(R112*R113&lt;='Supporting Tables'!$D$57,'Supporting Tables'!$A$57,IF(R112*R113&lt;='Supporting Tables'!$D$58,'Supporting Tables'!$A$58,IF(R112*R113&lt;='Supporting Tables'!$D$59,'Supporting Tables'!$A$59,'Supporting Tables'!$A$60))))</f>
        <v xml:space="preserve"> </v>
      </c>
      <c r="R115" s="28"/>
      <c r="S115" s="28"/>
      <c r="T115" s="135"/>
      <c r="U115" s="179"/>
    </row>
    <row r="116" spans="1:21" ht="21">
      <c r="A116" s="51" t="s">
        <v>270</v>
      </c>
      <c r="B116" s="16"/>
      <c r="C116" s="16"/>
      <c r="D116" s="16"/>
      <c r="E116" s="16"/>
      <c r="F116" s="51" t="s">
        <v>270</v>
      </c>
      <c r="G116" s="16"/>
      <c r="H116" s="16"/>
      <c r="I116" s="16"/>
      <c r="J116" s="16"/>
      <c r="K116" s="51" t="s">
        <v>270</v>
      </c>
      <c r="L116" s="16"/>
      <c r="M116" s="16"/>
      <c r="N116" s="16"/>
      <c r="O116" s="16"/>
      <c r="P116" s="51" t="s">
        <v>270</v>
      </c>
      <c r="Q116" s="16"/>
      <c r="R116" s="16"/>
      <c r="S116" s="16"/>
      <c r="T116" s="134"/>
      <c r="U116" s="179"/>
    </row>
    <row r="117" spans="1:21">
      <c r="A117" s="107" t="s">
        <v>297</v>
      </c>
      <c r="B117" s="43" t="str">
        <f>B82</f>
        <v xml:space="preserve"> </v>
      </c>
      <c r="C117" s="16">
        <f>IF(B54&lt;&gt;0,VLOOKUP(B117,'Supporting Tables'!$A$63:$B$66,2,FALSE),0)</f>
        <v>0</v>
      </c>
      <c r="D117" s="16"/>
      <c r="E117" s="16"/>
      <c r="F117" s="107" t="s">
        <v>297</v>
      </c>
      <c r="G117" s="43" t="str">
        <f>G82</f>
        <v xml:space="preserve"> </v>
      </c>
      <c r="H117" s="16">
        <f>IF(G54&lt;&gt;0,VLOOKUP(G117,'Supporting Tables'!$A$63:$B$66,2,FALSE),0)</f>
        <v>0</v>
      </c>
      <c r="I117" s="16"/>
      <c r="J117" s="16"/>
      <c r="K117" s="107" t="s">
        <v>297</v>
      </c>
      <c r="L117" s="43" t="str">
        <f>L82</f>
        <v xml:space="preserve"> </v>
      </c>
      <c r="M117" s="16">
        <f>IF(L54&lt;&gt;0,VLOOKUP(L117,'Supporting Tables'!$A$63:$B$66,2,FALSE),0)</f>
        <v>0</v>
      </c>
      <c r="N117" s="16"/>
      <c r="O117" s="16"/>
      <c r="P117" s="107" t="s">
        <v>297</v>
      </c>
      <c r="Q117" s="43" t="str">
        <f>Q82</f>
        <v xml:space="preserve"> </v>
      </c>
      <c r="R117" s="16">
        <f>IF(Q54&lt;&gt;0,VLOOKUP(Q117,'Supporting Tables'!$A$63:$B$66,2,FALSE),0)</f>
        <v>0</v>
      </c>
      <c r="S117" s="16"/>
      <c r="T117" s="134"/>
      <c r="U117" s="179"/>
    </row>
    <row r="118" spans="1:21">
      <c r="A118" s="107" t="s">
        <v>304</v>
      </c>
      <c r="B118" s="43" t="str">
        <f>B101</f>
        <v xml:space="preserve"> </v>
      </c>
      <c r="C118" s="16">
        <f>IF(B55&lt;&gt;0,VLOOKUP(B118,'Supporting Tables'!$A$44:$C$47,3,FALSE),0)</f>
        <v>0</v>
      </c>
      <c r="D118" s="16"/>
      <c r="E118" s="16"/>
      <c r="F118" s="107" t="s">
        <v>304</v>
      </c>
      <c r="G118" s="43" t="str">
        <f>G101</f>
        <v xml:space="preserve"> </v>
      </c>
      <c r="H118" s="16">
        <f>IF(G55&lt;&gt;0,VLOOKUP(G118,'Supporting Tables'!$A$44:$C$47,3,FALSE),0)</f>
        <v>0</v>
      </c>
      <c r="I118" s="16"/>
      <c r="J118" s="16"/>
      <c r="K118" s="107" t="s">
        <v>304</v>
      </c>
      <c r="L118" s="43" t="str">
        <f>L101</f>
        <v xml:space="preserve"> </v>
      </c>
      <c r="M118" s="16">
        <f>IF(L55&lt;&gt;0,VLOOKUP(L118,'Supporting Tables'!$A$44:$C$47,3,FALSE),0)</f>
        <v>0</v>
      </c>
      <c r="N118" s="16"/>
      <c r="O118" s="16"/>
      <c r="P118" s="107" t="s">
        <v>304</v>
      </c>
      <c r="Q118" s="43" t="str">
        <f>Q101</f>
        <v xml:space="preserve"> </v>
      </c>
      <c r="R118" s="16">
        <f>IF(Q55&lt;&gt;0,VLOOKUP(Q118,'Supporting Tables'!$A$44:$C$47,3,FALSE),0)</f>
        <v>0</v>
      </c>
      <c r="S118" s="16"/>
      <c r="T118" s="134"/>
      <c r="U118" s="179"/>
    </row>
    <row r="119" spans="1:21">
      <c r="A119" s="107" t="s">
        <v>313</v>
      </c>
      <c r="B119" s="43" t="str">
        <f>B108</f>
        <v xml:space="preserve"> </v>
      </c>
      <c r="C119" s="16">
        <f>IF(B119&lt;&gt;" ",VLOOKUP(B119,'Supporting Tables'!$A$57:$E$60,5,FALSE),0)</f>
        <v>0</v>
      </c>
      <c r="D119" s="16"/>
      <c r="E119" s="16"/>
      <c r="F119" s="107" t="s">
        <v>313</v>
      </c>
      <c r="G119" s="43" t="str">
        <f>G108</f>
        <v xml:space="preserve"> </v>
      </c>
      <c r="H119" s="16">
        <f>IF(AND(G56&lt;&gt;0,G119&lt;&gt;" "),VLOOKUP(G119,'Supporting Tables'!$A$57:$E$60,5,FALSE),0)</f>
        <v>0</v>
      </c>
      <c r="I119" s="16"/>
      <c r="J119" s="16"/>
      <c r="K119" s="107" t="s">
        <v>313</v>
      </c>
      <c r="L119" s="43" t="str">
        <f>L108</f>
        <v xml:space="preserve"> </v>
      </c>
      <c r="M119" s="16">
        <f>IF(AND(L56&lt;&gt;0,L119&lt;&gt;" "),VLOOKUP(L119,'Supporting Tables'!$A$57:$E$60,5,FALSE),0)</f>
        <v>0</v>
      </c>
      <c r="N119" s="16"/>
      <c r="O119" s="16"/>
      <c r="P119" s="107" t="s">
        <v>313</v>
      </c>
      <c r="Q119" s="43" t="str">
        <f>Q108</f>
        <v xml:space="preserve"> </v>
      </c>
      <c r="R119" s="16">
        <f>IF(AND(Q56&lt;&gt;0,Q119&lt;&gt;" "),VLOOKUP(Q119,'Supporting Tables'!$A$57:$E$60,5,FALSE),0)</f>
        <v>0</v>
      </c>
      <c r="S119" s="16"/>
      <c r="T119" s="134"/>
      <c r="U119" s="179"/>
    </row>
    <row r="120" spans="1:21">
      <c r="A120" s="107" t="s">
        <v>321</v>
      </c>
      <c r="B120" s="66" t="str">
        <f>B115</f>
        <v xml:space="preserve"> </v>
      </c>
      <c r="C120" s="16">
        <f>IF(B120&lt;&gt;" ",VLOOKUP(B120,'Supporting Tables'!$A$57:$E$60,5,FALSE),0)</f>
        <v>0</v>
      </c>
      <c r="D120" s="16"/>
      <c r="E120" s="16"/>
      <c r="F120" s="107" t="s">
        <v>321</v>
      </c>
      <c r="G120" s="66" t="str">
        <f>G115</f>
        <v xml:space="preserve"> </v>
      </c>
      <c r="H120" s="16">
        <f>IF(AND(G57&lt;&gt;0,G120&lt;&gt;" "),VLOOKUP(G120,'Supporting Tables'!$A$57:$E$60,5,FALSE),0)</f>
        <v>0</v>
      </c>
      <c r="I120" s="16"/>
      <c r="J120" s="16"/>
      <c r="K120" s="107" t="s">
        <v>321</v>
      </c>
      <c r="L120" s="66" t="str">
        <f>L115</f>
        <v xml:space="preserve"> </v>
      </c>
      <c r="M120" s="16">
        <f>IF(AND(L57&lt;&gt;0,L120&lt;&gt;" "),VLOOKUP(L120,'Supporting Tables'!$A$57:$E$60,5,FALSE),0)</f>
        <v>0</v>
      </c>
      <c r="N120" s="16"/>
      <c r="O120" s="16"/>
      <c r="P120" s="107" t="s">
        <v>321</v>
      </c>
      <c r="Q120" s="66" t="str">
        <f>Q115</f>
        <v xml:space="preserve"> </v>
      </c>
      <c r="R120" s="16">
        <f>IF(AND(Q57&lt;&gt;0,Q120&lt;&gt;" "),VLOOKUP(Q120,'Supporting Tables'!$A$57:$E$60,5,FALSE),0)</f>
        <v>0</v>
      </c>
      <c r="S120" s="16"/>
      <c r="T120" s="134"/>
      <c r="U120" s="179"/>
    </row>
    <row r="121" spans="1:21">
      <c r="A121" s="108" t="s">
        <v>322</v>
      </c>
      <c r="B121" s="16" t="str">
        <f>IF(MAX('Risk Assessment Steps'!C117:C120)&gt;0,INDEX('Supporting Tables'!$J$45:$M$53,(('Risk Assessment Steps'!$C$117-1)*'Supporting Tables'!$B$66)+'Risk Assessment Steps'!$C$118,MIN('Risk Assessment Steps'!C119:C120))," ")</f>
        <v xml:space="preserve"> </v>
      </c>
      <c r="C121" s="16">
        <f>IF(B120&lt;&gt;" ",VLOOKUP(B121,'Supporting Tables'!$A$51:$B$53,2,FALSE),0)</f>
        <v>0</v>
      </c>
      <c r="D121" s="16"/>
      <c r="E121" s="16"/>
      <c r="F121" s="108" t="s">
        <v>322</v>
      </c>
      <c r="G121" s="16" t="str">
        <f>IF(MAX('Risk Assessment Steps'!H117:H120)&gt;0,INDEX('Supporting Tables'!$J$45:$M$53,(('Risk Assessment Steps'!$C$117-1)*'Supporting Tables'!$B$66)+'Risk Assessment Steps'!$C$118,MAX('Risk Assessment Steps'!H119:H120))," ")</f>
        <v xml:space="preserve"> </v>
      </c>
      <c r="H121" s="16">
        <f>IF(AND(G57&lt;&gt;0,G120&lt;&gt;" "),VLOOKUP(G121,'Supporting Tables'!$A$51:$B$53,2,FALSE),0)</f>
        <v>0</v>
      </c>
      <c r="I121" s="16"/>
      <c r="J121" s="16"/>
      <c r="K121" s="108" t="s">
        <v>322</v>
      </c>
      <c r="L121" s="16" t="str">
        <f>IF(MAX('Risk Assessment Steps'!M117:M120)&gt;0,INDEX('Supporting Tables'!$J$45:$M$53,(('Risk Assessment Steps'!$C$117-1)*'Supporting Tables'!$B$66)+'Risk Assessment Steps'!$C$118,MAX('Risk Assessment Steps'!M119:M120))," ")</f>
        <v xml:space="preserve"> </v>
      </c>
      <c r="M121" s="16">
        <f>IF(AND(L57&lt;&gt;0,L120&lt;&gt;" "),VLOOKUP(L121,'Supporting Tables'!$A$51:$B$53,2,FALSE),0)</f>
        <v>0</v>
      </c>
      <c r="N121" s="16"/>
      <c r="O121" s="16"/>
      <c r="P121" s="108" t="s">
        <v>322</v>
      </c>
      <c r="Q121" s="16" t="str">
        <f>IF(MAX('Risk Assessment Steps'!R117:R120)&gt;0,INDEX('Supporting Tables'!$J$45:$M$53,(('Risk Assessment Steps'!$C$117-1)*'Supporting Tables'!$B$66)+'Risk Assessment Steps'!$C$118,MAX('Risk Assessment Steps'!R119:R120))," ")</f>
        <v xml:space="preserve"> </v>
      </c>
      <c r="R121" s="16">
        <f>IF(AND(Q57&lt;&gt;0,Q120&lt;&gt;" "),VLOOKUP(Q121,'Supporting Tables'!$A$51:$B$53,2,FALSE),0)</f>
        <v>0</v>
      </c>
      <c r="S121" s="16"/>
      <c r="T121" s="134"/>
      <c r="U121" s="179"/>
    </row>
    <row r="122" spans="1:21">
      <c r="A122" s="108" t="s">
        <v>269</v>
      </c>
      <c r="B122" s="16" t="str">
        <f>B57</f>
        <v/>
      </c>
      <c r="C122" s="16"/>
      <c r="D122" s="16"/>
      <c r="E122" s="16"/>
      <c r="F122" s="108" t="s">
        <v>269</v>
      </c>
      <c r="G122" s="16" t="str">
        <f>G57</f>
        <v/>
      </c>
      <c r="H122" s="16"/>
      <c r="I122" s="16"/>
      <c r="J122" s="16"/>
      <c r="K122" s="108" t="s">
        <v>269</v>
      </c>
      <c r="L122" s="16" t="str">
        <f>L57</f>
        <v/>
      </c>
      <c r="M122" s="16"/>
      <c r="N122" s="16"/>
      <c r="O122" s="16"/>
      <c r="P122" s="108" t="s">
        <v>269</v>
      </c>
      <c r="Q122" s="16" t="str">
        <f>Q57</f>
        <v/>
      </c>
      <c r="R122" s="16"/>
      <c r="S122" s="16"/>
      <c r="T122" s="134"/>
      <c r="U122" s="179"/>
    </row>
    <row r="123" spans="1:21" s="16" customFormat="1" ht="21">
      <c r="A123" s="190" t="s">
        <v>323</v>
      </c>
      <c r="B123" s="28" t="str">
        <f>IF(MAX(C117:C121)&gt;0,INDEX('Supporting Tables'!$I$59:$K$62,VLOOKUP(B122,'Supporting Tables'!$H$34:$I$38,2,FALSE),'Risk Assessment Steps'!C121),"")</f>
        <v/>
      </c>
      <c r="C123" s="28"/>
      <c r="D123" s="28"/>
      <c r="E123" s="28"/>
      <c r="F123" s="190" t="s">
        <v>323</v>
      </c>
      <c r="G123" s="28" t="str">
        <f>IF(MAX(H117:H121)&gt;0,INDEX('Supporting Tables'!$I$59:$K$62,VLOOKUP(G122,'Supporting Tables'!$H$34:$I$38,2,FALSE),'Risk Assessment Steps'!H121),"")</f>
        <v/>
      </c>
      <c r="H123" s="28"/>
      <c r="I123" s="28"/>
      <c r="J123" s="28"/>
      <c r="K123" s="190" t="s">
        <v>323</v>
      </c>
      <c r="L123" s="28" t="str">
        <f>IF(MAX(M117:M121)&gt;0,INDEX('Supporting Tables'!$I$59:$K$62,VLOOKUP(L122,'Supporting Tables'!$H$34:$I$38,2,FALSE),'Risk Assessment Steps'!M121),"")</f>
        <v/>
      </c>
      <c r="M123" s="28"/>
      <c r="N123" s="28"/>
      <c r="O123" s="28"/>
      <c r="P123" s="190" t="s">
        <v>323</v>
      </c>
      <c r="Q123" s="28" t="str">
        <f>IF(MAX(R117:R121)&gt;0,INDEX('Supporting Tables'!$I$59:$K$62,VLOOKUP(Q122,'Supporting Tables'!$H$34:$I$38,2,FALSE),'Risk Assessment Steps'!R121),"")</f>
        <v/>
      </c>
      <c r="R123" s="28"/>
      <c r="S123" s="28"/>
      <c r="T123" s="135"/>
      <c r="U123" s="180"/>
    </row>
    <row r="124" spans="1:21" ht="21">
      <c r="A124" s="141"/>
      <c r="B124" s="16"/>
      <c r="C124" s="16"/>
      <c r="D124" s="16"/>
      <c r="E124" s="16"/>
      <c r="F124" s="57"/>
      <c r="G124" s="16"/>
      <c r="H124" s="16"/>
      <c r="I124" s="16"/>
      <c r="J124" s="16"/>
      <c r="K124" s="57"/>
      <c r="L124" s="16"/>
      <c r="M124" s="16"/>
      <c r="N124" s="16"/>
      <c r="O124" s="16"/>
      <c r="P124" s="57"/>
      <c r="Q124" s="16"/>
      <c r="R124" s="16"/>
      <c r="S124" s="16"/>
      <c r="T124" s="134"/>
    </row>
    <row r="125" spans="1:21">
      <c r="A125" s="136"/>
      <c r="B125" s="137"/>
      <c r="C125" s="137"/>
      <c r="D125" s="137"/>
      <c r="E125" s="137"/>
      <c r="F125" s="137"/>
      <c r="G125" s="137"/>
      <c r="H125" s="137"/>
      <c r="I125" s="137"/>
      <c r="J125" s="137"/>
      <c r="K125" s="137"/>
      <c r="L125" s="137"/>
      <c r="M125" s="137"/>
      <c r="N125" s="137"/>
      <c r="O125" s="137"/>
      <c r="P125" s="137"/>
      <c r="Q125" s="137"/>
      <c r="R125" s="137"/>
      <c r="S125" s="137"/>
      <c r="T125" s="139"/>
    </row>
    <row r="126" spans="1:21" ht="21">
      <c r="A126" s="325" t="s">
        <v>338</v>
      </c>
      <c r="B126" s="326"/>
      <c r="C126" s="326"/>
      <c r="D126" s="326"/>
      <c r="E126" s="326"/>
      <c r="F126" s="326"/>
      <c r="G126" s="326"/>
      <c r="H126" s="326"/>
      <c r="I126" s="326"/>
      <c r="J126" s="326"/>
      <c r="K126" s="326"/>
      <c r="L126" s="326"/>
      <c r="M126" s="326"/>
      <c r="N126" s="326"/>
      <c r="O126" s="326"/>
      <c r="P126" s="326"/>
      <c r="Q126" s="326"/>
      <c r="R126" s="326"/>
      <c r="S126" s="326"/>
      <c r="T126" s="327"/>
      <c r="U126" s="181"/>
    </row>
    <row r="127" spans="1:21" s="11" customFormat="1" ht="41" customHeight="1">
      <c r="A127" s="328" t="s">
        <v>548</v>
      </c>
      <c r="B127" s="329"/>
      <c r="C127" s="329"/>
      <c r="D127" s="329"/>
      <c r="E127" s="329"/>
      <c r="F127" s="329"/>
      <c r="G127" s="329"/>
      <c r="H127" s="329"/>
      <c r="I127" s="329"/>
      <c r="J127" s="329"/>
      <c r="K127" s="329"/>
      <c r="L127" s="329"/>
      <c r="M127" s="329"/>
      <c r="N127" s="329"/>
      <c r="O127" s="329"/>
      <c r="P127" s="329"/>
      <c r="Q127" s="329"/>
      <c r="R127" s="329"/>
      <c r="S127" s="329"/>
      <c r="T127" s="330"/>
      <c r="U127" s="181"/>
    </row>
    <row r="128" spans="1:21" ht="19">
      <c r="A128" s="321" t="s">
        <v>279</v>
      </c>
      <c r="B128" s="322"/>
      <c r="C128" s="322"/>
      <c r="D128" s="322"/>
      <c r="E128" s="216" t="s">
        <v>36</v>
      </c>
      <c r="F128" s="322" t="s">
        <v>279</v>
      </c>
      <c r="G128" s="322"/>
      <c r="H128" s="322"/>
      <c r="I128" s="322"/>
      <c r="J128" s="216" t="s">
        <v>36</v>
      </c>
      <c r="K128" s="322" t="s">
        <v>279</v>
      </c>
      <c r="L128" s="322"/>
      <c r="M128" s="322"/>
      <c r="N128" s="322"/>
      <c r="O128" s="216" t="s">
        <v>36</v>
      </c>
      <c r="P128" s="322" t="s">
        <v>279</v>
      </c>
      <c r="Q128" s="322"/>
      <c r="R128" s="322"/>
      <c r="S128" s="322"/>
      <c r="T128" s="216" t="s">
        <v>36</v>
      </c>
      <c r="U128" s="181"/>
    </row>
    <row r="129" spans="1:21" ht="17">
      <c r="A129" s="53" t="s">
        <v>340</v>
      </c>
      <c r="B129" s="222"/>
      <c r="C129" s="16">
        <f>IF(B129="Yes",1,0)</f>
        <v>0</v>
      </c>
      <c r="D129" s="16"/>
      <c r="E129" s="226"/>
      <c r="F129" s="53" t="s">
        <v>340</v>
      </c>
      <c r="G129" s="222"/>
      <c r="H129" s="16">
        <f>IF(G129="Yes",1,0)</f>
        <v>0</v>
      </c>
      <c r="I129" s="16"/>
      <c r="J129" s="226"/>
      <c r="K129" s="53" t="s">
        <v>570</v>
      </c>
      <c r="L129" s="228"/>
      <c r="M129" s="16">
        <f t="shared" ref="M129:M160" si="18">IF(L129="Yes",1,0)</f>
        <v>0</v>
      </c>
      <c r="N129" s="16"/>
      <c r="O129" s="226"/>
      <c r="P129" s="53" t="s">
        <v>19</v>
      </c>
      <c r="Q129" s="228"/>
      <c r="R129" s="16">
        <f t="shared" ref="R129" si="19">IF(Q129="Yes",1,0)</f>
        <v>0</v>
      </c>
      <c r="S129" s="16"/>
      <c r="T129" s="224"/>
      <c r="U129" s="181"/>
    </row>
    <row r="130" spans="1:21" ht="17">
      <c r="A130" s="53" t="s">
        <v>341</v>
      </c>
      <c r="B130" s="228"/>
      <c r="C130" s="16">
        <f t="shared" ref="C130:C186" si="20">IF(B130="Yes",1,0)</f>
        <v>0</v>
      </c>
      <c r="D130" s="16"/>
      <c r="E130" s="226"/>
      <c r="F130" s="53" t="s">
        <v>341</v>
      </c>
      <c r="G130" s="228"/>
      <c r="H130" s="16">
        <f t="shared" ref="H130:H183" si="21">IF(G130="Yes",1,0)</f>
        <v>0</v>
      </c>
      <c r="I130" s="16"/>
      <c r="J130" s="226"/>
      <c r="K130" s="53" t="s">
        <v>352</v>
      </c>
      <c r="L130" s="228"/>
      <c r="M130" s="16">
        <f t="shared" si="18"/>
        <v>0</v>
      </c>
      <c r="N130" s="16"/>
      <c r="O130" s="226"/>
      <c r="P130" s="53" t="s">
        <v>570</v>
      </c>
      <c r="Q130" s="228"/>
      <c r="R130" s="16">
        <f t="shared" ref="R130:R155" si="22">IF(Q133="Yes",1,0)</f>
        <v>0</v>
      </c>
      <c r="S130" s="16"/>
      <c r="T130" s="224"/>
      <c r="U130" s="181"/>
    </row>
    <row r="131" spans="1:21" ht="17">
      <c r="A131" s="53" t="s">
        <v>342</v>
      </c>
      <c r="B131" s="222"/>
      <c r="C131" s="16">
        <f t="shared" si="20"/>
        <v>0</v>
      </c>
      <c r="D131" s="16"/>
      <c r="E131" s="226"/>
      <c r="F131" s="53" t="s">
        <v>342</v>
      </c>
      <c r="G131" s="228"/>
      <c r="H131" s="16">
        <f t="shared" si="21"/>
        <v>0</v>
      </c>
      <c r="I131" s="16"/>
      <c r="J131" s="226"/>
      <c r="K131" s="53" t="s">
        <v>353</v>
      </c>
      <c r="L131" s="228"/>
      <c r="M131" s="16">
        <f t="shared" si="18"/>
        <v>0</v>
      </c>
      <c r="N131" s="16"/>
      <c r="O131" s="226"/>
      <c r="P131" s="53" t="s">
        <v>351</v>
      </c>
      <c r="Q131" s="228"/>
      <c r="R131" s="16">
        <f t="shared" si="22"/>
        <v>0</v>
      </c>
      <c r="S131" s="16"/>
      <c r="T131" s="224"/>
      <c r="U131" s="181"/>
    </row>
    <row r="132" spans="1:21" ht="51">
      <c r="A132" s="53" t="s">
        <v>19</v>
      </c>
      <c r="B132" s="228"/>
      <c r="C132" s="16">
        <f t="shared" si="20"/>
        <v>0</v>
      </c>
      <c r="D132" s="16"/>
      <c r="E132" s="226"/>
      <c r="F132" s="53" t="s">
        <v>343</v>
      </c>
      <c r="G132" s="228"/>
      <c r="H132" s="16">
        <f t="shared" si="21"/>
        <v>0</v>
      </c>
      <c r="I132" s="16"/>
      <c r="J132" s="226"/>
      <c r="K132" s="53" t="s">
        <v>355</v>
      </c>
      <c r="L132" s="228"/>
      <c r="M132" s="16">
        <f t="shared" si="18"/>
        <v>0</v>
      </c>
      <c r="N132" s="16"/>
      <c r="O132" s="226"/>
      <c r="P132" s="53" t="s">
        <v>352</v>
      </c>
      <c r="Q132" s="228"/>
      <c r="R132" s="16">
        <f t="shared" si="22"/>
        <v>0</v>
      </c>
      <c r="S132" s="16"/>
      <c r="T132" s="224"/>
      <c r="U132" s="181"/>
    </row>
    <row r="133" spans="1:21" ht="51">
      <c r="A133" s="53" t="s">
        <v>343</v>
      </c>
      <c r="B133" s="222"/>
      <c r="C133" s="16">
        <f t="shared" si="20"/>
        <v>0</v>
      </c>
      <c r="D133" s="16"/>
      <c r="E133" s="226"/>
      <c r="F133" s="53" t="s">
        <v>344</v>
      </c>
      <c r="G133" s="228"/>
      <c r="H133" s="16">
        <f t="shared" si="21"/>
        <v>0</v>
      </c>
      <c r="I133" s="16"/>
      <c r="J133" s="226"/>
      <c r="K133" s="53" t="s">
        <v>357</v>
      </c>
      <c r="L133" s="228"/>
      <c r="M133" s="16">
        <f t="shared" si="18"/>
        <v>0</v>
      </c>
      <c r="N133" s="16"/>
      <c r="O133" s="226"/>
      <c r="P133" s="53" t="s">
        <v>353</v>
      </c>
      <c r="Q133" s="228"/>
      <c r="R133" s="16">
        <f t="shared" si="22"/>
        <v>0</v>
      </c>
      <c r="S133" s="16"/>
      <c r="T133" s="224"/>
      <c r="U133" s="181"/>
    </row>
    <row r="134" spans="1:21" ht="51">
      <c r="A134" s="53" t="s">
        <v>344</v>
      </c>
      <c r="B134" s="228"/>
      <c r="C134" s="16">
        <f t="shared" si="20"/>
        <v>0</v>
      </c>
      <c r="D134" s="16"/>
      <c r="E134" s="226"/>
      <c r="F134" s="53" t="s">
        <v>345</v>
      </c>
      <c r="G134" s="228"/>
      <c r="H134" s="16">
        <f t="shared" si="21"/>
        <v>0</v>
      </c>
      <c r="I134" s="16"/>
      <c r="J134" s="226"/>
      <c r="K134" s="53" t="s">
        <v>358</v>
      </c>
      <c r="L134" s="228"/>
      <c r="M134" s="16">
        <f t="shared" si="18"/>
        <v>0</v>
      </c>
      <c r="N134" s="16"/>
      <c r="O134" s="226"/>
      <c r="P134" s="53" t="s">
        <v>357</v>
      </c>
      <c r="Q134" s="228"/>
      <c r="R134" s="16">
        <f t="shared" si="22"/>
        <v>0</v>
      </c>
      <c r="S134" s="16"/>
      <c r="T134" s="224"/>
      <c r="U134" s="181"/>
    </row>
    <row r="135" spans="1:21" ht="34">
      <c r="A135" s="53" t="s">
        <v>345</v>
      </c>
      <c r="B135" s="222"/>
      <c r="C135" s="16">
        <f t="shared" si="20"/>
        <v>0</v>
      </c>
      <c r="D135" s="16"/>
      <c r="E135" s="226"/>
      <c r="F135" s="53" t="s">
        <v>346</v>
      </c>
      <c r="G135" s="228"/>
      <c r="H135" s="16">
        <f t="shared" si="21"/>
        <v>0</v>
      </c>
      <c r="I135" s="16"/>
      <c r="J135" s="226"/>
      <c r="K135" s="53" t="s">
        <v>31</v>
      </c>
      <c r="L135" s="228"/>
      <c r="M135" s="16">
        <f t="shared" si="18"/>
        <v>0</v>
      </c>
      <c r="N135" s="16"/>
      <c r="O135" s="226"/>
      <c r="P135" s="53" t="s">
        <v>358</v>
      </c>
      <c r="Q135" s="228"/>
      <c r="R135" s="16">
        <f t="shared" si="22"/>
        <v>0</v>
      </c>
      <c r="S135" s="16"/>
      <c r="T135" s="224"/>
      <c r="U135" s="181"/>
    </row>
    <row r="136" spans="1:21" ht="51">
      <c r="A136" s="53" t="s">
        <v>346</v>
      </c>
      <c r="B136" s="228"/>
      <c r="C136" s="16">
        <f t="shared" si="20"/>
        <v>0</v>
      </c>
      <c r="D136" s="16"/>
      <c r="E136" s="226"/>
      <c r="F136" s="53" t="s">
        <v>347</v>
      </c>
      <c r="G136" s="228"/>
      <c r="H136" s="16">
        <f t="shared" si="21"/>
        <v>0</v>
      </c>
      <c r="I136" s="16"/>
      <c r="J136" s="226"/>
      <c r="K136" s="53" t="s">
        <v>359</v>
      </c>
      <c r="L136" s="228"/>
      <c r="M136" s="16">
        <f t="shared" si="18"/>
        <v>0</v>
      </c>
      <c r="N136" s="16"/>
      <c r="O136" s="226"/>
      <c r="P136" s="53" t="s">
        <v>31</v>
      </c>
      <c r="Q136" s="228"/>
      <c r="R136" s="16">
        <f t="shared" si="22"/>
        <v>0</v>
      </c>
      <c r="S136" s="16"/>
      <c r="T136" s="224"/>
      <c r="U136" s="181"/>
    </row>
    <row r="137" spans="1:21" ht="51">
      <c r="A137" s="53" t="s">
        <v>347</v>
      </c>
      <c r="B137" s="222"/>
      <c r="C137" s="16">
        <f t="shared" si="20"/>
        <v>0</v>
      </c>
      <c r="D137" s="16"/>
      <c r="E137" s="226"/>
      <c r="F137" s="53" t="s">
        <v>348</v>
      </c>
      <c r="G137" s="228"/>
      <c r="H137" s="16">
        <f t="shared" si="21"/>
        <v>0</v>
      </c>
      <c r="I137" s="16"/>
      <c r="J137" s="226"/>
      <c r="K137" s="53" t="s">
        <v>360</v>
      </c>
      <c r="L137" s="228"/>
      <c r="M137" s="16">
        <f t="shared" si="18"/>
        <v>0</v>
      </c>
      <c r="N137" s="16"/>
      <c r="O137" s="226"/>
      <c r="P137" s="53" t="s">
        <v>359</v>
      </c>
      <c r="Q137" s="228"/>
      <c r="R137" s="16">
        <f t="shared" si="22"/>
        <v>0</v>
      </c>
      <c r="S137" s="16"/>
      <c r="T137" s="224"/>
      <c r="U137" s="181"/>
    </row>
    <row r="138" spans="1:21" ht="68">
      <c r="A138" s="53" t="s">
        <v>348</v>
      </c>
      <c r="B138" s="228"/>
      <c r="C138" s="16">
        <f t="shared" si="20"/>
        <v>0</v>
      </c>
      <c r="D138" s="16"/>
      <c r="E138" s="226"/>
      <c r="F138" s="53" t="s">
        <v>349</v>
      </c>
      <c r="G138" s="228"/>
      <c r="H138" s="16">
        <f t="shared" si="21"/>
        <v>0</v>
      </c>
      <c r="I138" s="16"/>
      <c r="J138" s="226"/>
      <c r="K138" s="418" t="s">
        <v>558</v>
      </c>
      <c r="L138" s="228"/>
      <c r="M138" s="16">
        <f t="shared" si="18"/>
        <v>0</v>
      </c>
      <c r="N138" s="16"/>
      <c r="O138" s="226"/>
      <c r="P138" s="53" t="s">
        <v>360</v>
      </c>
      <c r="Q138" s="228"/>
      <c r="R138" s="16">
        <f t="shared" si="22"/>
        <v>0</v>
      </c>
      <c r="S138" s="16"/>
      <c r="T138" s="224"/>
      <c r="U138" s="181"/>
    </row>
    <row r="139" spans="1:21" ht="68">
      <c r="A139" s="53" t="s">
        <v>349</v>
      </c>
      <c r="B139" s="222"/>
      <c r="C139" s="16">
        <f t="shared" si="20"/>
        <v>0</v>
      </c>
      <c r="D139" s="16"/>
      <c r="E139" s="226"/>
      <c r="F139" s="53" t="s">
        <v>350</v>
      </c>
      <c r="G139" s="228"/>
      <c r="H139" s="16">
        <f t="shared" si="21"/>
        <v>0</v>
      </c>
      <c r="I139" s="16"/>
      <c r="J139" s="226"/>
      <c r="K139" s="418" t="s">
        <v>559</v>
      </c>
      <c r="L139" s="228"/>
      <c r="M139" s="16">
        <f t="shared" si="18"/>
        <v>0</v>
      </c>
      <c r="N139" s="16"/>
      <c r="O139" s="226"/>
      <c r="P139" s="418" t="s">
        <v>558</v>
      </c>
      <c r="Q139" s="228"/>
      <c r="R139" s="16">
        <f t="shared" si="22"/>
        <v>0</v>
      </c>
      <c r="S139" s="16"/>
      <c r="T139" s="224"/>
      <c r="U139" s="181"/>
    </row>
    <row r="140" spans="1:21" ht="34">
      <c r="A140" s="53" t="s">
        <v>350</v>
      </c>
      <c r="B140" s="228"/>
      <c r="C140" s="16">
        <f t="shared" si="20"/>
        <v>0</v>
      </c>
      <c r="D140" s="16"/>
      <c r="E140" s="226"/>
      <c r="F140" s="53" t="s">
        <v>351</v>
      </c>
      <c r="G140" s="228"/>
      <c r="H140" s="16">
        <f t="shared" si="21"/>
        <v>0</v>
      </c>
      <c r="I140" s="16"/>
      <c r="J140" s="226"/>
      <c r="K140" s="418" t="s">
        <v>560</v>
      </c>
      <c r="L140" s="228"/>
      <c r="M140" s="16">
        <f t="shared" si="18"/>
        <v>0</v>
      </c>
      <c r="N140" s="16"/>
      <c r="O140" s="226"/>
      <c r="P140" s="418" t="s">
        <v>559</v>
      </c>
      <c r="Q140" s="228"/>
      <c r="R140" s="16">
        <f t="shared" si="22"/>
        <v>0</v>
      </c>
      <c r="S140" s="16"/>
      <c r="T140" s="224"/>
      <c r="U140" s="181"/>
    </row>
    <row r="141" spans="1:21" ht="17">
      <c r="A141" s="53" t="s">
        <v>570</v>
      </c>
      <c r="B141" s="222"/>
      <c r="C141" s="16">
        <f t="shared" si="20"/>
        <v>0</v>
      </c>
      <c r="D141" s="16"/>
      <c r="E141" s="226"/>
      <c r="F141" s="53" t="s">
        <v>352</v>
      </c>
      <c r="G141" s="228"/>
      <c r="H141" s="16">
        <f t="shared" si="21"/>
        <v>0</v>
      </c>
      <c r="I141" s="16"/>
      <c r="J141" s="226"/>
      <c r="K141" s="53" t="s">
        <v>369</v>
      </c>
      <c r="L141" s="228"/>
      <c r="M141" s="16">
        <f t="shared" si="18"/>
        <v>0</v>
      </c>
      <c r="N141" s="16"/>
      <c r="O141" s="226"/>
      <c r="P141" s="53" t="s">
        <v>369</v>
      </c>
      <c r="Q141" s="228"/>
      <c r="R141" s="16">
        <f t="shared" si="22"/>
        <v>0</v>
      </c>
      <c r="S141" s="16"/>
      <c r="T141" s="224"/>
      <c r="U141" s="181"/>
    </row>
    <row r="142" spans="1:21" ht="17">
      <c r="A142" s="53" t="s">
        <v>351</v>
      </c>
      <c r="B142" s="228"/>
      <c r="C142" s="16">
        <f t="shared" si="20"/>
        <v>0</v>
      </c>
      <c r="D142" s="16"/>
      <c r="E142" s="226"/>
      <c r="F142" s="53" t="s">
        <v>353</v>
      </c>
      <c r="G142" s="228"/>
      <c r="H142" s="16">
        <f t="shared" si="21"/>
        <v>0</v>
      </c>
      <c r="I142" s="16"/>
      <c r="J142" s="226"/>
      <c r="K142" s="53" t="s">
        <v>370</v>
      </c>
      <c r="L142" s="228"/>
      <c r="M142" s="16">
        <f t="shared" si="18"/>
        <v>0</v>
      </c>
      <c r="N142" s="16"/>
      <c r="O142" s="226"/>
      <c r="P142" s="53" t="s">
        <v>370</v>
      </c>
      <c r="Q142" s="228"/>
      <c r="R142" s="16">
        <f t="shared" si="22"/>
        <v>0</v>
      </c>
      <c r="S142" s="16"/>
      <c r="T142" s="224"/>
      <c r="U142" s="181"/>
    </row>
    <row r="143" spans="1:21" ht="34">
      <c r="A143" s="415" t="s">
        <v>553</v>
      </c>
      <c r="B143" s="222"/>
      <c r="C143" s="16">
        <f t="shared" si="20"/>
        <v>0</v>
      </c>
      <c r="D143" s="16"/>
      <c r="E143" s="226"/>
      <c r="F143" s="30" t="s">
        <v>553</v>
      </c>
      <c r="G143" s="228"/>
      <c r="H143" s="16">
        <f t="shared" si="21"/>
        <v>0</v>
      </c>
      <c r="I143" s="16"/>
      <c r="J143" s="226"/>
      <c r="K143" s="53" t="s">
        <v>371</v>
      </c>
      <c r="L143" s="228"/>
      <c r="M143" s="16">
        <f t="shared" si="18"/>
        <v>0</v>
      </c>
      <c r="N143" s="16"/>
      <c r="O143" s="226"/>
      <c r="P143" s="53" t="s">
        <v>371</v>
      </c>
      <c r="Q143" s="228"/>
      <c r="R143" s="16">
        <f t="shared" si="22"/>
        <v>0</v>
      </c>
      <c r="S143" s="16"/>
      <c r="T143" s="224"/>
      <c r="U143" s="181"/>
    </row>
    <row r="144" spans="1:21" ht="34">
      <c r="A144" s="414" t="s">
        <v>554</v>
      </c>
      <c r="B144" s="222"/>
      <c r="C144" s="16">
        <f t="shared" si="20"/>
        <v>0</v>
      </c>
      <c r="D144" s="16"/>
      <c r="E144" s="226"/>
      <c r="F144" s="417" t="s">
        <v>554</v>
      </c>
      <c r="G144" s="228"/>
      <c r="H144" s="16">
        <f t="shared" si="21"/>
        <v>0</v>
      </c>
      <c r="I144" s="16"/>
      <c r="J144" s="226"/>
      <c r="K144" s="53" t="s">
        <v>372</v>
      </c>
      <c r="L144" s="228"/>
      <c r="M144" s="16">
        <f t="shared" si="18"/>
        <v>0</v>
      </c>
      <c r="N144" s="16"/>
      <c r="O144" s="226"/>
      <c r="P144" s="53" t="s">
        <v>372</v>
      </c>
      <c r="Q144" s="228"/>
      <c r="R144" s="16">
        <f t="shared" si="22"/>
        <v>0</v>
      </c>
      <c r="S144" s="16"/>
      <c r="T144" s="224"/>
      <c r="U144" s="181"/>
    </row>
    <row r="145" spans="1:21" ht="34">
      <c r="A145" s="414" t="s">
        <v>567</v>
      </c>
      <c r="B145" s="222"/>
      <c r="C145" s="16">
        <f t="shared" si="20"/>
        <v>0</v>
      </c>
      <c r="D145" s="16"/>
      <c r="E145" s="226"/>
      <c r="F145" s="417" t="s">
        <v>567</v>
      </c>
      <c r="G145" s="228"/>
      <c r="H145" s="16">
        <f t="shared" si="21"/>
        <v>0</v>
      </c>
      <c r="I145" s="16"/>
      <c r="J145" s="226"/>
      <c r="K145" s="53" t="s">
        <v>373</v>
      </c>
      <c r="L145" s="228"/>
      <c r="M145" s="16">
        <f t="shared" si="18"/>
        <v>0</v>
      </c>
      <c r="N145" s="16"/>
      <c r="O145" s="226"/>
      <c r="P145" s="417" t="s">
        <v>556</v>
      </c>
      <c r="Q145" s="228"/>
      <c r="R145" s="16">
        <f t="shared" si="22"/>
        <v>0</v>
      </c>
      <c r="S145" s="16"/>
      <c r="T145" s="224"/>
      <c r="U145" s="181"/>
    </row>
    <row r="146" spans="1:21" ht="68">
      <c r="A146" s="414" t="s">
        <v>556</v>
      </c>
      <c r="B146" s="222"/>
      <c r="C146" s="16">
        <f t="shared" si="20"/>
        <v>0</v>
      </c>
      <c r="D146" s="16"/>
      <c r="E146" s="226"/>
      <c r="F146" s="417" t="s">
        <v>557</v>
      </c>
      <c r="G146" s="228"/>
      <c r="H146" s="16">
        <f t="shared" si="21"/>
        <v>0</v>
      </c>
      <c r="I146" s="16"/>
      <c r="J146" s="226"/>
      <c r="K146" s="30" t="s">
        <v>553</v>
      </c>
      <c r="L146" s="228"/>
      <c r="M146" s="16">
        <f t="shared" si="18"/>
        <v>0</v>
      </c>
      <c r="N146" s="16"/>
      <c r="O146" s="226"/>
      <c r="P146" s="418" t="s">
        <v>558</v>
      </c>
      <c r="Q146" s="228"/>
      <c r="R146" s="16">
        <f t="shared" si="22"/>
        <v>0</v>
      </c>
      <c r="S146" s="16"/>
      <c r="T146" s="224"/>
      <c r="U146" s="181"/>
    </row>
    <row r="147" spans="1:21" ht="34">
      <c r="A147" s="414" t="s">
        <v>557</v>
      </c>
      <c r="B147" s="222"/>
      <c r="C147" s="16">
        <f t="shared" si="20"/>
        <v>0</v>
      </c>
      <c r="D147" s="16"/>
      <c r="E147" s="226"/>
      <c r="F147" s="30" t="s">
        <v>354</v>
      </c>
      <c r="G147" s="228"/>
      <c r="H147" s="16">
        <f t="shared" si="21"/>
        <v>0</v>
      </c>
      <c r="I147" s="16"/>
      <c r="J147" s="226"/>
      <c r="K147" s="417" t="s">
        <v>556</v>
      </c>
      <c r="L147" s="228"/>
      <c r="M147" s="16">
        <f t="shared" si="18"/>
        <v>0</v>
      </c>
      <c r="N147" s="16"/>
      <c r="O147" s="226"/>
      <c r="P147" s="418" t="s">
        <v>559</v>
      </c>
      <c r="Q147" s="228"/>
      <c r="R147" s="16">
        <f t="shared" si="22"/>
        <v>0</v>
      </c>
      <c r="S147" s="16"/>
      <c r="T147" s="224"/>
      <c r="U147" s="181"/>
    </row>
    <row r="148" spans="1:21" ht="68">
      <c r="A148" s="53" t="s">
        <v>352</v>
      </c>
      <c r="B148" s="222"/>
      <c r="C148" s="16">
        <f t="shared" si="20"/>
        <v>0</v>
      </c>
      <c r="D148" s="16"/>
      <c r="E148" s="226"/>
      <c r="F148" s="30" t="s">
        <v>355</v>
      </c>
      <c r="G148" s="228"/>
      <c r="H148" s="16">
        <f t="shared" si="21"/>
        <v>0</v>
      </c>
      <c r="I148" s="16"/>
      <c r="J148" s="226"/>
      <c r="K148" s="418" t="s">
        <v>558</v>
      </c>
      <c r="L148" s="228"/>
      <c r="M148" s="16">
        <f t="shared" si="18"/>
        <v>0</v>
      </c>
      <c r="N148" s="16"/>
      <c r="O148" s="226"/>
      <c r="P148" s="418" t="s">
        <v>564</v>
      </c>
      <c r="Q148" s="228"/>
      <c r="R148" s="16">
        <f t="shared" si="22"/>
        <v>0</v>
      </c>
      <c r="S148" s="16"/>
      <c r="T148" s="224"/>
      <c r="U148" s="181"/>
    </row>
    <row r="149" spans="1:21" ht="34">
      <c r="A149" s="53" t="s">
        <v>353</v>
      </c>
      <c r="B149" s="228"/>
      <c r="C149" s="16">
        <f t="shared" si="20"/>
        <v>0</v>
      </c>
      <c r="D149" s="16"/>
      <c r="E149" s="226"/>
      <c r="F149" s="30" t="s">
        <v>356</v>
      </c>
      <c r="G149" s="228"/>
      <c r="H149" s="16">
        <f t="shared" si="21"/>
        <v>0</v>
      </c>
      <c r="I149" s="16"/>
      <c r="J149" s="226"/>
      <c r="K149" s="418" t="s">
        <v>559</v>
      </c>
      <c r="L149" s="228"/>
      <c r="M149" s="16">
        <f t="shared" si="18"/>
        <v>0</v>
      </c>
      <c r="N149" s="16"/>
      <c r="O149" s="226"/>
      <c r="P149" s="53" t="s">
        <v>373</v>
      </c>
      <c r="Q149" s="228"/>
      <c r="R149" s="16">
        <f t="shared" si="22"/>
        <v>0</v>
      </c>
      <c r="S149" s="16"/>
      <c r="T149" s="224"/>
      <c r="U149" s="181"/>
    </row>
    <row r="150" spans="1:21" ht="35.25" customHeight="1">
      <c r="A150" s="53" t="s">
        <v>354</v>
      </c>
      <c r="B150" s="222"/>
      <c r="C150" s="16">
        <f t="shared" si="20"/>
        <v>0</v>
      </c>
      <c r="D150" s="16"/>
      <c r="E150" s="226"/>
      <c r="F150" s="30" t="s">
        <v>357</v>
      </c>
      <c r="G150" s="228"/>
      <c r="H150" s="16">
        <f t="shared" si="21"/>
        <v>0</v>
      </c>
      <c r="I150" s="16"/>
      <c r="J150" s="226"/>
      <c r="K150" s="418" t="s">
        <v>560</v>
      </c>
      <c r="L150" s="228"/>
      <c r="M150" s="16">
        <f t="shared" si="18"/>
        <v>0</v>
      </c>
      <c r="N150" s="16"/>
      <c r="O150" s="226"/>
      <c r="P150" s="53" t="s">
        <v>374</v>
      </c>
      <c r="Q150" s="228"/>
      <c r="R150" s="16">
        <f t="shared" si="22"/>
        <v>0</v>
      </c>
      <c r="S150" s="16"/>
      <c r="T150" s="224"/>
      <c r="U150" s="181"/>
    </row>
    <row r="151" spans="1:21" ht="34">
      <c r="A151" s="53" t="s">
        <v>355</v>
      </c>
      <c r="B151" s="228"/>
      <c r="C151" s="16">
        <f t="shared" si="20"/>
        <v>0</v>
      </c>
      <c r="D151" s="16"/>
      <c r="E151" s="226"/>
      <c r="F151" s="30" t="s">
        <v>358</v>
      </c>
      <c r="G151" s="228"/>
      <c r="H151" s="16">
        <f t="shared" si="21"/>
        <v>0</v>
      </c>
      <c r="I151" s="16"/>
      <c r="J151" s="226"/>
      <c r="K151" s="53" t="s">
        <v>376</v>
      </c>
      <c r="L151" s="228"/>
      <c r="M151" s="16">
        <f t="shared" si="18"/>
        <v>0</v>
      </c>
      <c r="N151" s="16"/>
      <c r="O151" s="226"/>
      <c r="P151" s="53" t="s">
        <v>376</v>
      </c>
      <c r="Q151" s="228"/>
      <c r="R151" s="16">
        <f t="shared" si="22"/>
        <v>0</v>
      </c>
      <c r="S151" s="16"/>
      <c r="T151" s="224"/>
      <c r="U151" s="181"/>
    </row>
    <row r="152" spans="1:21" ht="34">
      <c r="A152" s="53" t="s">
        <v>356</v>
      </c>
      <c r="B152" s="222"/>
      <c r="C152" s="16">
        <f t="shared" si="20"/>
        <v>0</v>
      </c>
      <c r="D152" s="16"/>
      <c r="E152" s="226"/>
      <c r="F152" s="30" t="s">
        <v>31</v>
      </c>
      <c r="G152" s="228"/>
      <c r="H152" s="16">
        <f t="shared" si="21"/>
        <v>0</v>
      </c>
      <c r="I152" s="16"/>
      <c r="J152" s="226"/>
      <c r="K152" s="53" t="s">
        <v>377</v>
      </c>
      <c r="L152" s="228"/>
      <c r="M152" s="16">
        <f t="shared" si="18"/>
        <v>0</v>
      </c>
      <c r="N152" s="16"/>
      <c r="O152" s="226"/>
      <c r="P152" s="53" t="s">
        <v>377</v>
      </c>
      <c r="Q152" s="228"/>
      <c r="R152" s="16">
        <f t="shared" si="22"/>
        <v>0</v>
      </c>
      <c r="S152" s="16"/>
      <c r="T152" s="224"/>
      <c r="U152" s="181"/>
    </row>
    <row r="153" spans="1:21" ht="51">
      <c r="A153" s="53" t="s">
        <v>357</v>
      </c>
      <c r="B153" s="228"/>
      <c r="C153" s="16">
        <f t="shared" si="20"/>
        <v>0</v>
      </c>
      <c r="D153" s="16"/>
      <c r="E153" s="226"/>
      <c r="F153" s="30" t="s">
        <v>359</v>
      </c>
      <c r="G153" s="228"/>
      <c r="H153" s="16">
        <f t="shared" si="21"/>
        <v>0</v>
      </c>
      <c r="I153" s="16"/>
      <c r="J153" s="226"/>
      <c r="K153" s="418" t="s">
        <v>563</v>
      </c>
      <c r="L153" s="228"/>
      <c r="M153" s="16">
        <f t="shared" si="18"/>
        <v>0</v>
      </c>
      <c r="N153" s="16"/>
      <c r="O153" s="226"/>
      <c r="P153" s="418" t="s">
        <v>565</v>
      </c>
      <c r="Q153" s="222"/>
      <c r="R153" s="16">
        <f t="shared" si="22"/>
        <v>0</v>
      </c>
      <c r="S153" s="16"/>
      <c r="T153" s="224"/>
      <c r="U153" s="181"/>
    </row>
    <row r="154" spans="1:21" ht="51">
      <c r="A154" s="53" t="s">
        <v>358</v>
      </c>
      <c r="B154" s="228"/>
      <c r="C154" s="16">
        <f t="shared" si="20"/>
        <v>0</v>
      </c>
      <c r="D154" s="16"/>
      <c r="E154" s="226"/>
      <c r="F154" s="30" t="s">
        <v>360</v>
      </c>
      <c r="G154" s="228"/>
      <c r="H154" s="16">
        <f t="shared" si="21"/>
        <v>0</v>
      </c>
      <c r="I154" s="16"/>
      <c r="J154" s="226"/>
      <c r="K154" s="418" t="s">
        <v>564</v>
      </c>
      <c r="L154" s="228"/>
      <c r="M154" s="16">
        <f t="shared" si="18"/>
        <v>0</v>
      </c>
      <c r="N154" s="16"/>
      <c r="O154" s="16"/>
      <c r="P154" s="423" t="s">
        <v>568</v>
      </c>
      <c r="Q154" s="222"/>
      <c r="R154" s="16">
        <f t="shared" si="22"/>
        <v>0</v>
      </c>
      <c r="S154" s="16"/>
      <c r="T154" s="134"/>
      <c r="U154" s="181"/>
    </row>
    <row r="155" spans="1:21" ht="34">
      <c r="A155" s="53" t="s">
        <v>31</v>
      </c>
      <c r="B155" s="228"/>
      <c r="C155" s="16">
        <f t="shared" si="20"/>
        <v>0</v>
      </c>
      <c r="D155" s="16"/>
      <c r="E155" s="226"/>
      <c r="F155" s="30" t="s">
        <v>363</v>
      </c>
      <c r="G155" s="228"/>
      <c r="H155" s="16">
        <f t="shared" si="21"/>
        <v>0</v>
      </c>
      <c r="I155" s="16"/>
      <c r="J155" s="226"/>
      <c r="K155" s="418" t="s">
        <v>562</v>
      </c>
      <c r="L155" s="228"/>
      <c r="M155" s="16">
        <f t="shared" si="18"/>
        <v>0</v>
      </c>
      <c r="N155" s="16"/>
      <c r="O155" s="226"/>
      <c r="P155" s="53" t="s">
        <v>379</v>
      </c>
      <c r="Q155" s="228"/>
      <c r="R155" s="16">
        <f t="shared" si="22"/>
        <v>0</v>
      </c>
      <c r="S155" s="16"/>
      <c r="T155" s="224"/>
      <c r="U155" s="181"/>
    </row>
    <row r="156" spans="1:21" ht="51">
      <c r="A156" s="53" t="s">
        <v>359</v>
      </c>
      <c r="B156" s="228"/>
      <c r="C156" s="16">
        <f t="shared" si="20"/>
        <v>0</v>
      </c>
      <c r="D156" s="16"/>
      <c r="E156" s="226"/>
      <c r="F156" s="30" t="s">
        <v>364</v>
      </c>
      <c r="G156" s="228"/>
      <c r="H156" s="16">
        <f t="shared" si="21"/>
        <v>0</v>
      </c>
      <c r="I156" s="16"/>
      <c r="J156" s="226"/>
      <c r="K156" s="53" t="s">
        <v>379</v>
      </c>
      <c r="L156" s="228"/>
      <c r="M156" s="16">
        <f t="shared" si="18"/>
        <v>0</v>
      </c>
      <c r="N156" s="16"/>
      <c r="O156" s="16"/>
      <c r="P156" s="53" t="s">
        <v>380</v>
      </c>
      <c r="Q156" s="228"/>
      <c r="R156" s="16">
        <f>IF(Q159="Yes",1,0)</f>
        <v>0</v>
      </c>
      <c r="S156" s="16"/>
      <c r="T156" s="134"/>
      <c r="U156" s="181"/>
    </row>
    <row r="157" spans="1:21" ht="68">
      <c r="A157" s="53" t="s">
        <v>360</v>
      </c>
      <c r="B157" s="228"/>
      <c r="C157" s="16">
        <f t="shared" si="20"/>
        <v>0</v>
      </c>
      <c r="D157" s="16"/>
      <c r="E157" s="226"/>
      <c r="F157" s="418" t="s">
        <v>558</v>
      </c>
      <c r="G157" s="228"/>
      <c r="H157" s="16">
        <f t="shared" si="21"/>
        <v>0</v>
      </c>
      <c r="I157" s="16"/>
      <c r="J157" s="226"/>
      <c r="K157" s="53" t="s">
        <v>380</v>
      </c>
      <c r="L157" s="228"/>
      <c r="M157" s="16">
        <f t="shared" si="18"/>
        <v>0</v>
      </c>
      <c r="N157" s="16"/>
      <c r="O157" s="16"/>
      <c r="P157" s="53" t="s">
        <v>303</v>
      </c>
      <c r="Q157" s="16"/>
      <c r="R157" s="16"/>
      <c r="S157" s="16"/>
      <c r="T157" s="134"/>
      <c r="U157" s="181"/>
    </row>
    <row r="158" spans="1:21" ht="91" customHeight="1">
      <c r="A158" s="416" t="s">
        <v>558</v>
      </c>
      <c r="B158" s="222"/>
      <c r="C158" s="16">
        <f t="shared" si="20"/>
        <v>0</v>
      </c>
      <c r="D158" s="16"/>
      <c r="E158" s="226"/>
      <c r="F158" s="418" t="s">
        <v>559</v>
      </c>
      <c r="G158" s="228"/>
      <c r="H158" s="16">
        <f t="shared" si="21"/>
        <v>0</v>
      </c>
      <c r="I158" s="16"/>
      <c r="J158" s="226"/>
      <c r="K158" s="418" t="s">
        <v>565</v>
      </c>
      <c r="L158" s="222"/>
      <c r="M158" s="16">
        <f t="shared" si="18"/>
        <v>0</v>
      </c>
      <c r="N158" s="16"/>
      <c r="O158" s="16"/>
      <c r="P158" s="229"/>
      <c r="Q158" s="222"/>
      <c r="R158" s="16">
        <f>IF(Q158="Yes",1,0)</f>
        <v>0</v>
      </c>
      <c r="S158" s="16"/>
      <c r="T158" s="134"/>
      <c r="U158" s="181"/>
    </row>
    <row r="159" spans="1:21" ht="34">
      <c r="A159" s="416" t="s">
        <v>559</v>
      </c>
      <c r="B159" s="222"/>
      <c r="C159" s="16">
        <f t="shared" si="20"/>
        <v>0</v>
      </c>
      <c r="D159" s="16"/>
      <c r="E159" s="226"/>
      <c r="F159" s="418" t="s">
        <v>560</v>
      </c>
      <c r="G159" s="228"/>
      <c r="H159" s="16">
        <f t="shared" si="21"/>
        <v>0</v>
      </c>
      <c r="I159" s="16"/>
      <c r="J159" s="226"/>
      <c r="K159" s="423" t="s">
        <v>568</v>
      </c>
      <c r="L159" s="222"/>
      <c r="M159" s="16">
        <f t="shared" si="18"/>
        <v>0</v>
      </c>
      <c r="N159" s="16"/>
      <c r="O159" s="16"/>
      <c r="P159" s="36"/>
      <c r="Q159" s="16"/>
      <c r="R159" s="16"/>
      <c r="S159" s="16"/>
      <c r="T159" s="134"/>
      <c r="U159" s="181"/>
    </row>
    <row r="160" spans="1:21" ht="34">
      <c r="A160" s="416" t="s">
        <v>560</v>
      </c>
      <c r="B160" s="222"/>
      <c r="C160" s="16">
        <f t="shared" si="20"/>
        <v>0</v>
      </c>
      <c r="D160" s="16"/>
      <c r="E160" s="226"/>
      <c r="F160" s="30" t="s">
        <v>365</v>
      </c>
      <c r="G160" s="228"/>
      <c r="H160" s="16">
        <f t="shared" si="21"/>
        <v>0</v>
      </c>
      <c r="I160" s="16"/>
      <c r="J160" s="226"/>
      <c r="K160" s="53" t="s">
        <v>382</v>
      </c>
      <c r="L160" s="228"/>
      <c r="M160" s="16">
        <f t="shared" si="18"/>
        <v>0</v>
      </c>
      <c r="N160" s="16"/>
      <c r="O160" s="16"/>
      <c r="P160" s="36"/>
      <c r="Q160" s="16"/>
      <c r="R160" s="16"/>
      <c r="S160" s="16"/>
      <c r="T160" s="134"/>
      <c r="U160" s="181"/>
    </row>
    <row r="161" spans="1:21" ht="17">
      <c r="A161" s="53" t="s">
        <v>361</v>
      </c>
      <c r="B161" s="222"/>
      <c r="C161" s="16">
        <f t="shared" si="20"/>
        <v>0</v>
      </c>
      <c r="D161" s="16"/>
      <c r="E161" s="226"/>
      <c r="F161" s="53" t="s">
        <v>366</v>
      </c>
      <c r="G161" s="228"/>
      <c r="H161" s="16">
        <f t="shared" si="21"/>
        <v>0</v>
      </c>
      <c r="I161" s="16"/>
      <c r="J161" s="226"/>
      <c r="K161" s="53" t="s">
        <v>383</v>
      </c>
      <c r="L161" s="228"/>
      <c r="M161" s="16"/>
      <c r="N161" s="16"/>
      <c r="O161" s="16"/>
      <c r="P161" s="36"/>
      <c r="Q161" s="16"/>
      <c r="R161" s="16"/>
      <c r="S161" s="16"/>
      <c r="T161" s="134"/>
      <c r="U161" s="181"/>
    </row>
    <row r="162" spans="1:21" ht="17">
      <c r="A162" s="53" t="s">
        <v>362</v>
      </c>
      <c r="B162" s="228"/>
      <c r="C162" s="16">
        <f t="shared" si="20"/>
        <v>0</v>
      </c>
      <c r="D162" s="16"/>
      <c r="E162" s="226"/>
      <c r="F162" s="53" t="s">
        <v>367</v>
      </c>
      <c r="G162" s="228"/>
      <c r="H162" s="16">
        <f t="shared" si="21"/>
        <v>0</v>
      </c>
      <c r="I162" s="16"/>
      <c r="J162" s="226"/>
      <c r="K162" s="53" t="s">
        <v>303</v>
      </c>
      <c r="L162" s="16"/>
      <c r="M162" s="16"/>
      <c r="N162" s="16"/>
      <c r="O162" s="16"/>
      <c r="P162" s="36"/>
      <c r="Q162" s="16"/>
      <c r="R162" s="16"/>
      <c r="S162" s="16"/>
      <c r="T162" s="134"/>
      <c r="U162" s="181"/>
    </row>
    <row r="163" spans="1:21" ht="17">
      <c r="A163" s="53" t="s">
        <v>363</v>
      </c>
      <c r="B163" s="228"/>
      <c r="C163" s="16">
        <f t="shared" si="20"/>
        <v>0</v>
      </c>
      <c r="D163" s="16"/>
      <c r="E163" s="226"/>
      <c r="F163" s="53" t="s">
        <v>368</v>
      </c>
      <c r="G163" s="228"/>
      <c r="H163" s="16">
        <f t="shared" si="21"/>
        <v>0</v>
      </c>
      <c r="I163" s="16"/>
      <c r="J163" s="226"/>
      <c r="K163" s="229"/>
      <c r="L163" s="222"/>
      <c r="M163" s="16">
        <f>IF(L163="Yes",1,0)</f>
        <v>0</v>
      </c>
      <c r="N163" s="16"/>
      <c r="O163" s="16"/>
      <c r="P163" s="36"/>
      <c r="Q163" s="16"/>
      <c r="R163" s="16"/>
      <c r="S163" s="16"/>
      <c r="T163" s="134"/>
      <c r="U163" s="181"/>
    </row>
    <row r="164" spans="1:21" ht="34">
      <c r="A164" s="53" t="s">
        <v>364</v>
      </c>
      <c r="B164" s="228"/>
      <c r="C164" s="16">
        <f t="shared" si="20"/>
        <v>0</v>
      </c>
      <c r="D164" s="16"/>
      <c r="E164" s="226"/>
      <c r="F164" s="418" t="s">
        <v>566</v>
      </c>
      <c r="G164" s="228"/>
      <c r="H164" s="16">
        <f t="shared" si="21"/>
        <v>0</v>
      </c>
      <c r="I164" s="16"/>
      <c r="J164" s="226"/>
      <c r="K164" s="36"/>
      <c r="L164" s="16"/>
      <c r="M164" s="16"/>
      <c r="N164" s="16"/>
      <c r="O164" s="16"/>
      <c r="P164" s="36"/>
      <c r="Q164" s="16"/>
      <c r="R164" s="16"/>
      <c r="S164" s="16"/>
      <c r="T164" s="134"/>
      <c r="U164" s="181"/>
    </row>
    <row r="165" spans="1:21" ht="34">
      <c r="A165" s="53" t="s">
        <v>365</v>
      </c>
      <c r="B165" s="228"/>
      <c r="C165" s="16">
        <f t="shared" si="20"/>
        <v>0</v>
      </c>
      <c r="D165" s="16"/>
      <c r="E165" s="226"/>
      <c r="F165" s="418" t="s">
        <v>562</v>
      </c>
      <c r="G165" s="228"/>
      <c r="H165" s="16">
        <f t="shared" si="21"/>
        <v>0</v>
      </c>
      <c r="I165" s="16"/>
      <c r="J165" s="226"/>
      <c r="K165" s="36"/>
      <c r="L165" s="16"/>
      <c r="M165" s="16"/>
      <c r="N165" s="16"/>
      <c r="O165" s="16"/>
      <c r="P165" s="36"/>
      <c r="Q165" s="16"/>
      <c r="R165" s="16"/>
      <c r="S165" s="16"/>
      <c r="T165" s="134"/>
      <c r="U165" s="181"/>
    </row>
    <row r="166" spans="1:21" ht="51">
      <c r="A166" s="53" t="s">
        <v>366</v>
      </c>
      <c r="B166" s="228"/>
      <c r="C166" s="16">
        <f t="shared" si="20"/>
        <v>0</v>
      </c>
      <c r="D166" s="16"/>
      <c r="E166" s="226"/>
      <c r="F166" s="53" t="s">
        <v>371</v>
      </c>
      <c r="G166" s="228"/>
      <c r="H166" s="16">
        <f t="shared" si="21"/>
        <v>0</v>
      </c>
      <c r="I166" s="16"/>
      <c r="J166" s="226"/>
      <c r="K166" s="36"/>
      <c r="L166" s="16"/>
      <c r="M166" s="16"/>
      <c r="N166" s="16"/>
      <c r="O166" s="16"/>
      <c r="P166" s="36"/>
      <c r="Q166" s="16"/>
      <c r="R166" s="16"/>
      <c r="S166" s="16"/>
      <c r="T166" s="134"/>
      <c r="U166" s="181"/>
    </row>
    <row r="167" spans="1:21" ht="17">
      <c r="A167" s="53" t="s">
        <v>367</v>
      </c>
      <c r="B167" s="222"/>
      <c r="C167" s="16">
        <f t="shared" si="20"/>
        <v>0</v>
      </c>
      <c r="D167" s="16"/>
      <c r="E167" s="226"/>
      <c r="F167" s="53" t="s">
        <v>372</v>
      </c>
      <c r="G167" s="228"/>
      <c r="H167" s="16">
        <f t="shared" si="21"/>
        <v>0</v>
      </c>
      <c r="I167" s="16"/>
      <c r="J167" s="226"/>
      <c r="K167" s="36"/>
      <c r="L167" s="16"/>
      <c r="M167" s="16"/>
      <c r="N167" s="16"/>
      <c r="O167" s="16"/>
      <c r="P167" s="36"/>
      <c r="Q167" s="16"/>
      <c r="R167" s="16"/>
      <c r="S167" s="16"/>
      <c r="T167" s="134"/>
      <c r="U167" s="181"/>
    </row>
    <row r="168" spans="1:21" ht="34">
      <c r="A168" s="53" t="s">
        <v>368</v>
      </c>
      <c r="B168" s="228"/>
      <c r="C168" s="16">
        <f t="shared" si="20"/>
        <v>0</v>
      </c>
      <c r="D168" s="16"/>
      <c r="E168" s="226"/>
      <c r="F168" s="53" t="s">
        <v>373</v>
      </c>
      <c r="G168" s="228"/>
      <c r="H168" s="16">
        <f t="shared" si="21"/>
        <v>0</v>
      </c>
      <c r="I168" s="16"/>
      <c r="J168" s="226"/>
      <c r="K168" s="36"/>
      <c r="L168" s="16"/>
      <c r="M168" s="16"/>
      <c r="N168" s="16"/>
      <c r="O168" s="16"/>
      <c r="P168" s="36"/>
      <c r="Q168" s="16"/>
      <c r="R168" s="16"/>
      <c r="S168" s="16"/>
      <c r="T168" s="134"/>
      <c r="U168" s="181"/>
    </row>
    <row r="169" spans="1:21" ht="41" customHeight="1">
      <c r="A169" s="416" t="s">
        <v>561</v>
      </c>
      <c r="B169" s="228"/>
      <c r="C169" s="16">
        <f t="shared" si="20"/>
        <v>0</v>
      </c>
      <c r="D169" s="16"/>
      <c r="E169" s="226"/>
      <c r="F169" s="53" t="s">
        <v>374</v>
      </c>
      <c r="G169" s="228"/>
      <c r="H169" s="16">
        <f t="shared" si="21"/>
        <v>0</v>
      </c>
      <c r="I169" s="16"/>
      <c r="J169" s="226"/>
      <c r="K169" s="36"/>
      <c r="L169" s="16"/>
      <c r="M169" s="16"/>
      <c r="N169" s="16"/>
      <c r="O169" s="16"/>
      <c r="P169" s="36"/>
      <c r="Q169" s="16"/>
      <c r="R169" s="16"/>
      <c r="S169" s="16"/>
      <c r="T169" s="134"/>
      <c r="U169" s="181"/>
    </row>
    <row r="170" spans="1:21" ht="34">
      <c r="A170" s="416" t="s">
        <v>566</v>
      </c>
      <c r="B170" s="228"/>
      <c r="C170" s="16">
        <f t="shared" si="20"/>
        <v>0</v>
      </c>
      <c r="D170" s="16"/>
      <c r="E170" s="226"/>
      <c r="F170" s="53" t="s">
        <v>375</v>
      </c>
      <c r="G170" s="228"/>
      <c r="H170" s="16">
        <f t="shared" si="21"/>
        <v>0</v>
      </c>
      <c r="I170" s="16"/>
      <c r="J170" s="226"/>
      <c r="K170" s="36"/>
      <c r="L170" s="16"/>
      <c r="M170" s="16"/>
      <c r="N170" s="16"/>
      <c r="O170" s="16"/>
      <c r="P170" s="36"/>
      <c r="Q170" s="16"/>
      <c r="R170" s="16"/>
      <c r="S170" s="16"/>
      <c r="T170" s="134"/>
      <c r="U170" s="181"/>
    </row>
    <row r="171" spans="1:21" ht="34">
      <c r="A171" s="416" t="s">
        <v>562</v>
      </c>
      <c r="B171" s="228"/>
      <c r="C171" s="16">
        <f t="shared" si="20"/>
        <v>0</v>
      </c>
      <c r="D171" s="16"/>
      <c r="E171" s="226"/>
      <c r="F171" s="53" t="s">
        <v>376</v>
      </c>
      <c r="G171" s="228"/>
      <c r="H171" s="16">
        <f>IF(G171="Yes",1,0)</f>
        <v>0</v>
      </c>
      <c r="I171" s="16"/>
      <c r="J171" s="226"/>
      <c r="K171" s="36"/>
      <c r="L171" s="16"/>
      <c r="M171" s="16"/>
      <c r="N171" s="16"/>
      <c r="O171" s="16"/>
      <c r="P171" s="36"/>
      <c r="Q171" s="16"/>
      <c r="R171" s="16"/>
      <c r="S171" s="16"/>
      <c r="T171" s="134"/>
      <c r="U171" s="181"/>
    </row>
    <row r="172" spans="1:21" ht="34">
      <c r="A172" s="53" t="s">
        <v>369</v>
      </c>
      <c r="B172" s="228"/>
      <c r="C172" s="16">
        <f t="shared" si="20"/>
        <v>0</v>
      </c>
      <c r="D172" s="16"/>
      <c r="E172" s="226"/>
      <c r="F172" s="53" t="s">
        <v>377</v>
      </c>
      <c r="G172" s="228"/>
      <c r="H172" s="16">
        <f>IF(G172="Yes",1,0)</f>
        <v>0</v>
      </c>
      <c r="I172" s="16"/>
      <c r="J172" s="226"/>
      <c r="K172" s="36"/>
      <c r="L172" s="16"/>
      <c r="M172" s="16"/>
      <c r="N172" s="16"/>
      <c r="O172" s="16"/>
      <c r="P172" s="36"/>
      <c r="Q172" s="16"/>
      <c r="R172" s="16"/>
      <c r="S172" s="16"/>
      <c r="T172" s="134"/>
      <c r="U172" s="181"/>
    </row>
    <row r="173" spans="1:21" ht="33" customHeight="1">
      <c r="A173" s="53" t="s">
        <v>370</v>
      </c>
      <c r="B173" s="228"/>
      <c r="C173" s="16">
        <f t="shared" si="20"/>
        <v>0</v>
      </c>
      <c r="D173" s="16"/>
      <c r="E173" s="226"/>
      <c r="F173" s="418" t="s">
        <v>563</v>
      </c>
      <c r="G173" s="228"/>
      <c r="H173" s="16">
        <f>IF(G173="Yes",1,0)</f>
        <v>0</v>
      </c>
      <c r="I173" s="16"/>
      <c r="J173" s="226"/>
      <c r="K173" s="36"/>
      <c r="L173" s="16"/>
      <c r="M173" s="16"/>
      <c r="N173" s="16"/>
      <c r="O173" s="16"/>
      <c r="P173" s="36"/>
      <c r="Q173" s="16"/>
      <c r="R173" s="16"/>
      <c r="S173" s="16"/>
      <c r="T173" s="134"/>
      <c r="U173" s="181"/>
    </row>
    <row r="174" spans="1:21" ht="51">
      <c r="A174" s="53" t="s">
        <v>371</v>
      </c>
      <c r="B174" s="228"/>
      <c r="C174" s="16">
        <f t="shared" si="20"/>
        <v>0</v>
      </c>
      <c r="D174" s="16"/>
      <c r="E174" s="226"/>
      <c r="F174" s="418" t="s">
        <v>564</v>
      </c>
      <c r="G174" s="228"/>
      <c r="H174" s="16">
        <f>IF(G174="Yes",1,0)</f>
        <v>0</v>
      </c>
      <c r="I174" s="16"/>
      <c r="J174" s="226"/>
      <c r="K174" s="36"/>
      <c r="L174" s="16"/>
      <c r="M174" s="16"/>
      <c r="N174" s="16"/>
      <c r="O174" s="16"/>
      <c r="P174" s="36"/>
      <c r="Q174" s="16"/>
      <c r="R174" s="16"/>
      <c r="S174" s="16"/>
      <c r="T174" s="134"/>
      <c r="U174" s="181"/>
    </row>
    <row r="175" spans="1:21" ht="17">
      <c r="A175" s="53" t="s">
        <v>372</v>
      </c>
      <c r="B175" s="228"/>
      <c r="C175" s="16">
        <f t="shared" si="20"/>
        <v>0</v>
      </c>
      <c r="D175" s="16"/>
      <c r="E175" s="226"/>
      <c r="F175" s="53" t="s">
        <v>378</v>
      </c>
      <c r="G175" s="228"/>
      <c r="H175" s="16">
        <f>IF(G175="Yes",1,0)</f>
        <v>0</v>
      </c>
      <c r="I175" s="16"/>
      <c r="J175" s="226"/>
      <c r="K175" s="36"/>
      <c r="L175" s="16"/>
      <c r="M175" s="16"/>
      <c r="N175" s="16"/>
      <c r="O175" s="16"/>
      <c r="P175" s="36"/>
      <c r="Q175" s="16"/>
      <c r="R175" s="16"/>
      <c r="S175" s="16"/>
      <c r="T175" s="134"/>
      <c r="U175" s="181"/>
    </row>
    <row r="176" spans="1:21" ht="34">
      <c r="A176" s="53" t="s">
        <v>373</v>
      </c>
      <c r="B176" s="222"/>
      <c r="C176" s="16">
        <f t="shared" si="20"/>
        <v>0</v>
      </c>
      <c r="D176" s="16"/>
      <c r="E176" s="226"/>
      <c r="F176" s="53" t="s">
        <v>379</v>
      </c>
      <c r="G176" s="228"/>
      <c r="H176" s="16">
        <f>IF(G176="Yes",1,0)</f>
        <v>0</v>
      </c>
      <c r="I176" s="16"/>
      <c r="J176" s="226"/>
      <c r="K176" s="36"/>
      <c r="L176" s="16"/>
      <c r="M176" s="16"/>
      <c r="N176" s="16"/>
      <c r="O176" s="16"/>
      <c r="P176" s="36"/>
      <c r="Q176" s="16"/>
      <c r="R176" s="16"/>
      <c r="S176" s="16"/>
      <c r="T176" s="134"/>
      <c r="U176" s="181"/>
    </row>
    <row r="177" spans="1:21" ht="17">
      <c r="A177" s="53" t="s">
        <v>374</v>
      </c>
      <c r="B177" s="228"/>
      <c r="C177" s="16">
        <f t="shared" si="20"/>
        <v>0</v>
      </c>
      <c r="D177" s="16"/>
      <c r="E177" s="226"/>
      <c r="F177" s="53" t="s">
        <v>380</v>
      </c>
      <c r="G177" s="228"/>
      <c r="H177" s="16">
        <f>IF(G177="Yes",1,0)</f>
        <v>0</v>
      </c>
      <c r="I177" s="16"/>
      <c r="J177" s="226"/>
      <c r="K177" s="36"/>
      <c r="L177" s="16"/>
      <c r="M177" s="16"/>
      <c r="N177" s="16"/>
      <c r="O177" s="16"/>
      <c r="P177" s="36"/>
      <c r="Q177" s="16"/>
      <c r="R177" s="16"/>
      <c r="S177" s="16"/>
      <c r="T177" s="134"/>
      <c r="U177" s="181"/>
    </row>
    <row r="178" spans="1:21" ht="34">
      <c r="A178" s="53" t="s">
        <v>375</v>
      </c>
      <c r="B178" s="228"/>
      <c r="C178" s="16">
        <f t="shared" si="20"/>
        <v>0</v>
      </c>
      <c r="D178" s="16"/>
      <c r="E178" s="226"/>
      <c r="F178" s="53" t="s">
        <v>381</v>
      </c>
      <c r="G178" s="228"/>
      <c r="H178" s="16">
        <f>IF(G178="Yes",1,0)</f>
        <v>0</v>
      </c>
      <c r="I178" s="16"/>
      <c r="J178" s="226"/>
      <c r="K178" s="36"/>
      <c r="L178" s="16"/>
      <c r="M178" s="16"/>
      <c r="N178" s="16"/>
      <c r="O178" s="16"/>
      <c r="P178" s="36"/>
      <c r="Q178" s="16"/>
      <c r="R178" s="16"/>
      <c r="S178" s="16"/>
      <c r="T178" s="134"/>
      <c r="U178" s="181"/>
    </row>
    <row r="179" spans="1:21" ht="17">
      <c r="A179" s="53" t="s">
        <v>376</v>
      </c>
      <c r="B179" s="228"/>
      <c r="C179" s="16">
        <f t="shared" si="20"/>
        <v>0</v>
      </c>
      <c r="D179" s="16"/>
      <c r="E179" s="226"/>
      <c r="F179" s="53" t="s">
        <v>382</v>
      </c>
      <c r="G179" s="228"/>
      <c r="H179" s="16">
        <f>IF(G179="Yes",1,0)</f>
        <v>0</v>
      </c>
      <c r="I179" s="16"/>
      <c r="J179" s="226"/>
      <c r="K179" s="36"/>
      <c r="L179" s="16"/>
      <c r="M179" s="16"/>
      <c r="N179" s="16"/>
      <c r="O179" s="16"/>
      <c r="P179" s="36"/>
      <c r="Q179" s="16"/>
      <c r="R179" s="16"/>
      <c r="S179" s="16"/>
      <c r="T179" s="134"/>
      <c r="U179" s="181"/>
    </row>
    <row r="180" spans="1:21" ht="34">
      <c r="A180" s="53" t="s">
        <v>377</v>
      </c>
      <c r="B180" s="228"/>
      <c r="C180" s="16">
        <f t="shared" si="20"/>
        <v>0</v>
      </c>
      <c r="D180" s="16"/>
      <c r="E180" s="226"/>
      <c r="F180" s="53" t="s">
        <v>383</v>
      </c>
      <c r="G180" s="222"/>
      <c r="H180" s="16">
        <f>IF(G180="Yes",1,0)</f>
        <v>0</v>
      </c>
      <c r="I180" s="16"/>
      <c r="J180" s="226"/>
      <c r="K180" s="36"/>
      <c r="L180" s="16"/>
      <c r="M180" s="16"/>
      <c r="N180" s="16"/>
      <c r="O180" s="16"/>
      <c r="P180" s="36"/>
      <c r="Q180" s="16"/>
      <c r="R180" s="16"/>
      <c r="S180" s="16"/>
      <c r="T180" s="134"/>
      <c r="U180" s="181"/>
    </row>
    <row r="181" spans="1:21" ht="51">
      <c r="A181" s="416" t="s">
        <v>563</v>
      </c>
      <c r="B181" s="228"/>
      <c r="C181" s="16">
        <f t="shared" si="20"/>
        <v>0</v>
      </c>
      <c r="D181" s="16"/>
      <c r="E181" s="226"/>
      <c r="F181" s="418" t="s">
        <v>565</v>
      </c>
      <c r="G181" s="222"/>
      <c r="H181" s="16">
        <f>IF(G181="Yes",1,0)</f>
        <v>0</v>
      </c>
      <c r="I181" s="16"/>
      <c r="J181" s="226"/>
      <c r="K181" s="36"/>
      <c r="L181" s="16"/>
      <c r="M181" s="16"/>
      <c r="N181" s="16"/>
      <c r="O181" s="16"/>
      <c r="P181" s="36"/>
      <c r="Q181" s="16"/>
      <c r="R181" s="16"/>
      <c r="S181" s="16"/>
      <c r="T181" s="134"/>
      <c r="U181" s="181"/>
    </row>
    <row r="182" spans="1:21" ht="68">
      <c r="A182" s="416" t="s">
        <v>564</v>
      </c>
      <c r="B182" s="228"/>
      <c r="C182" s="16">
        <f t="shared" si="20"/>
        <v>0</v>
      </c>
      <c r="D182" s="16"/>
      <c r="E182" s="226"/>
      <c r="F182" s="423" t="s">
        <v>568</v>
      </c>
      <c r="G182" s="222"/>
      <c r="H182" s="16">
        <f>IF(G182="Yes",1,0)</f>
        <v>0</v>
      </c>
      <c r="I182" s="16"/>
      <c r="J182" s="226"/>
      <c r="K182" s="36"/>
      <c r="L182" s="16"/>
      <c r="M182" s="16"/>
      <c r="N182" s="16"/>
      <c r="O182" s="16"/>
      <c r="P182" s="36"/>
      <c r="Q182" s="16"/>
      <c r="R182" s="16"/>
      <c r="S182" s="16"/>
      <c r="T182" s="134"/>
      <c r="U182" s="181"/>
    </row>
    <row r="183" spans="1:21" ht="51">
      <c r="A183" s="416" t="s">
        <v>565</v>
      </c>
      <c r="B183" s="228"/>
      <c r="C183" s="16">
        <f t="shared" si="20"/>
        <v>0</v>
      </c>
      <c r="D183" s="16"/>
      <c r="E183" s="226"/>
      <c r="F183" s="53" t="s">
        <v>303</v>
      </c>
      <c r="G183" s="16"/>
      <c r="H183" s="16"/>
      <c r="I183" s="16"/>
      <c r="J183" s="226"/>
      <c r="K183" s="36"/>
      <c r="L183" s="16"/>
      <c r="M183" s="16"/>
      <c r="N183" s="16"/>
      <c r="O183" s="16"/>
      <c r="P183" s="36"/>
      <c r="Q183" s="16"/>
      <c r="R183" s="16"/>
      <c r="S183" s="16"/>
      <c r="T183" s="134"/>
      <c r="U183" s="181"/>
    </row>
    <row r="184" spans="1:21">
      <c r="A184" s="413" t="s">
        <v>568</v>
      </c>
      <c r="B184" s="228"/>
      <c r="C184" s="16">
        <f t="shared" si="20"/>
        <v>0</v>
      </c>
      <c r="D184" s="16"/>
      <c r="E184" s="226"/>
      <c r="F184" s="229"/>
      <c r="G184" s="222"/>
      <c r="H184" s="16">
        <f>IF(G184="Yes",1,0)</f>
        <v>0</v>
      </c>
      <c r="I184" s="16"/>
      <c r="J184" s="226"/>
      <c r="K184" s="36"/>
      <c r="L184" s="16"/>
      <c r="M184" s="16"/>
      <c r="N184" s="16"/>
      <c r="O184" s="16"/>
      <c r="P184" s="36"/>
      <c r="Q184" s="16"/>
      <c r="R184" s="16"/>
      <c r="S184" s="16"/>
      <c r="T184" s="134"/>
      <c r="U184" s="181"/>
    </row>
    <row r="185" spans="1:21" ht="17">
      <c r="A185" s="53" t="s">
        <v>379</v>
      </c>
      <c r="B185" s="228"/>
      <c r="C185" s="16">
        <f t="shared" si="20"/>
        <v>0</v>
      </c>
      <c r="D185" s="16"/>
      <c r="E185" s="226"/>
      <c r="F185" s="15"/>
      <c r="J185" s="16"/>
      <c r="K185" s="36"/>
      <c r="L185" s="16"/>
      <c r="M185" s="16"/>
      <c r="N185" s="16"/>
      <c r="O185" s="16"/>
      <c r="P185" s="36"/>
      <c r="Q185" s="16"/>
      <c r="R185" s="16"/>
      <c r="S185" s="16"/>
      <c r="T185" s="134"/>
      <c r="U185" s="181"/>
    </row>
    <row r="186" spans="1:21" ht="17">
      <c r="A186" s="53" t="s">
        <v>380</v>
      </c>
      <c r="B186" s="228"/>
      <c r="C186" s="16">
        <f t="shared" si="20"/>
        <v>0</v>
      </c>
      <c r="D186" s="16"/>
      <c r="E186" s="226"/>
      <c r="F186" s="15"/>
      <c r="I186" s="16"/>
      <c r="J186" s="226"/>
      <c r="K186" s="36"/>
      <c r="L186" s="16"/>
      <c r="M186" s="16"/>
      <c r="N186" s="16"/>
      <c r="O186" s="16"/>
      <c r="P186" s="36"/>
      <c r="Q186" s="16"/>
      <c r="R186" s="16"/>
      <c r="S186" s="16"/>
      <c r="T186" s="134"/>
      <c r="U186" s="181"/>
    </row>
    <row r="187" spans="1:21" ht="17">
      <c r="A187" s="53" t="s">
        <v>303</v>
      </c>
      <c r="B187" s="16"/>
      <c r="C187" s="16"/>
      <c r="D187" s="16"/>
      <c r="E187" s="16"/>
      <c r="F187" s="36"/>
      <c r="G187" s="16"/>
      <c r="H187" s="16"/>
      <c r="I187" s="16"/>
      <c r="J187" s="16"/>
      <c r="K187" s="36"/>
      <c r="L187" s="16"/>
      <c r="M187" s="16"/>
      <c r="N187" s="16"/>
      <c r="O187" s="16"/>
      <c r="P187" s="36"/>
      <c r="Q187" s="16"/>
      <c r="R187" s="16"/>
      <c r="S187" s="16"/>
      <c r="T187" s="134"/>
      <c r="U187" s="181"/>
    </row>
    <row r="188" spans="1:21">
      <c r="A188" s="229"/>
      <c r="B188" s="222"/>
      <c r="C188" s="16">
        <f t="shared" ref="C188" si="23">IF(B188="Yes",1,0)</f>
        <v>0</v>
      </c>
      <c r="D188" s="16"/>
      <c r="E188" s="226"/>
      <c r="F188" s="36"/>
      <c r="G188" s="16"/>
      <c r="H188" s="16"/>
      <c r="I188" s="16"/>
      <c r="J188" s="16"/>
      <c r="K188" s="36"/>
      <c r="L188" s="16"/>
      <c r="M188" s="16"/>
      <c r="N188" s="16"/>
      <c r="O188" s="16"/>
      <c r="P188" s="36"/>
      <c r="Q188" s="16"/>
      <c r="R188" s="16"/>
      <c r="S188" s="16"/>
      <c r="T188" s="134"/>
      <c r="U188" s="181"/>
    </row>
    <row r="189" spans="1:21">
      <c r="A189" s="36"/>
      <c r="B189" s="16"/>
      <c r="C189" s="16"/>
      <c r="D189" s="16"/>
      <c r="E189" s="16"/>
      <c r="F189" s="36"/>
      <c r="G189" s="16"/>
      <c r="H189" s="16"/>
      <c r="I189" s="16"/>
      <c r="J189" s="16"/>
      <c r="K189" s="36"/>
      <c r="L189" s="16"/>
      <c r="M189" s="16"/>
      <c r="N189" s="16"/>
      <c r="O189" s="16"/>
      <c r="P189" s="36"/>
      <c r="Q189" s="16"/>
      <c r="R189" s="16"/>
      <c r="S189" s="16"/>
      <c r="T189" s="134"/>
      <c r="U189" s="181"/>
    </row>
    <row r="190" spans="1:21" ht="17">
      <c r="A190" s="54" t="s">
        <v>293</v>
      </c>
      <c r="B190" s="37">
        <f>SUM(C129:C188)</f>
        <v>0</v>
      </c>
      <c r="C190" s="16"/>
      <c r="D190" s="16"/>
      <c r="E190" s="16"/>
      <c r="F190" s="54" t="s">
        <v>293</v>
      </c>
      <c r="G190" s="37">
        <f>SUM(H129:H184)</f>
        <v>0</v>
      </c>
      <c r="H190" s="16"/>
      <c r="I190" s="16"/>
      <c r="J190" s="16"/>
      <c r="K190" s="54" t="s">
        <v>293</v>
      </c>
      <c r="L190" s="37">
        <f>SUM(M129:M155)</f>
        <v>0</v>
      </c>
      <c r="M190" s="16"/>
      <c r="N190" s="16"/>
      <c r="O190" s="16"/>
      <c r="P190" s="54" t="s">
        <v>293</v>
      </c>
      <c r="Q190" s="37">
        <f>SUM(R129:R155)</f>
        <v>0</v>
      </c>
      <c r="R190" s="16"/>
      <c r="S190" s="16"/>
      <c r="T190" s="134"/>
      <c r="U190" s="181"/>
    </row>
    <row r="191" spans="1:21" ht="17">
      <c r="A191" s="54" t="s">
        <v>294</v>
      </c>
      <c r="B191" s="37">
        <f>COUNT(C129:C188)</f>
        <v>59</v>
      </c>
      <c r="C191" s="16"/>
      <c r="D191" s="16"/>
      <c r="E191" s="16"/>
      <c r="F191" s="54" t="s">
        <v>294</v>
      </c>
      <c r="G191" s="37">
        <f>COUNT(H129:H184)</f>
        <v>55</v>
      </c>
      <c r="H191" s="16"/>
      <c r="I191" s="16"/>
      <c r="J191" s="16"/>
      <c r="K191" s="54" t="s">
        <v>294</v>
      </c>
      <c r="L191" s="37">
        <f>COUNT(M129:M163)</f>
        <v>33</v>
      </c>
      <c r="M191" s="16"/>
      <c r="N191" s="16"/>
      <c r="O191" s="16"/>
      <c r="P191" s="54" t="s">
        <v>294</v>
      </c>
      <c r="Q191" s="37">
        <f>COUNT(R129:R158)</f>
        <v>29</v>
      </c>
      <c r="R191" s="16"/>
      <c r="S191" s="16"/>
      <c r="T191" s="134"/>
      <c r="U191" s="181"/>
    </row>
    <row r="192" spans="1:21" ht="19">
      <c r="A192" s="56" t="s">
        <v>386</v>
      </c>
      <c r="B192" s="28" t="str">
        <f>IF(MAX(C129:C188)=0," ",IF(B190/B191&lt;=0.25,'Supporting Tables'!$A$72,IF(B190/B191&lt;=0.6,'Supporting Tables'!$A$73,IF(B190/B191&lt;=0.8,'Supporting Tables'!$A$74,'Supporting Tables'!$A$75))))</f>
        <v xml:space="preserve"> </v>
      </c>
      <c r="C192" s="28"/>
      <c r="D192" s="28"/>
      <c r="E192" s="28"/>
      <c r="F192" s="56" t="s">
        <v>386</v>
      </c>
      <c r="G192" s="28" t="str">
        <f>IF(MAX(H129:H188)=0," ",IF(G190/G191&lt;=0.25,'Supporting Tables'!$A$72,IF(G190/G191&lt;=0.6,'Supporting Tables'!$A$73,IF(G190/G191&lt;=0.8,'Supporting Tables'!$A$74,'Supporting Tables'!$A$75))))</f>
        <v xml:space="preserve"> </v>
      </c>
      <c r="H192" s="28"/>
      <c r="I192" s="28"/>
      <c r="J192" s="28"/>
      <c r="K192" s="56" t="s">
        <v>386</v>
      </c>
      <c r="L192" s="28" t="str">
        <f>IF(MAX(M129:M188)=0," ",IF(L190/L191&lt;=0.25,'Supporting Tables'!$A$72,IF(L190/L191&lt;=0.6,'Supporting Tables'!$A$73,IF(L190/L191&lt;=0.8,'Supporting Tables'!$A$74,'Supporting Tables'!$A$75))))</f>
        <v xml:space="preserve"> </v>
      </c>
      <c r="M192" s="28"/>
      <c r="N192" s="28"/>
      <c r="O192" s="28"/>
      <c r="P192" s="56" t="s">
        <v>386</v>
      </c>
      <c r="Q192" s="28" t="str">
        <f>IF(MAX(R129:R188)=0," ",IF(Q190/Q191&lt;=0.25,'Supporting Tables'!$A$72,IF(Q190/Q191&lt;=0.6,'Supporting Tables'!$A$73,IF(Q190/Q191&lt;=0.8,'Supporting Tables'!$A$74,'Supporting Tables'!$A$75))))</f>
        <v xml:space="preserve"> </v>
      </c>
      <c r="R192" s="28"/>
      <c r="S192" s="28"/>
      <c r="T192" s="134"/>
      <c r="U192" s="181"/>
    </row>
    <row r="193" spans="1:21" ht="19">
      <c r="A193" s="321" t="s">
        <v>387</v>
      </c>
      <c r="B193" s="322"/>
      <c r="C193" s="322"/>
      <c r="D193" s="322"/>
      <c r="E193" s="217"/>
      <c r="F193" s="322" t="s">
        <v>387</v>
      </c>
      <c r="G193" s="322"/>
      <c r="H193" s="322"/>
      <c r="I193" s="322"/>
      <c r="J193" s="217"/>
      <c r="K193" s="322" t="s">
        <v>387</v>
      </c>
      <c r="L193" s="322"/>
      <c r="M193" s="322"/>
      <c r="N193" s="322"/>
      <c r="O193" s="217"/>
      <c r="P193" s="322" t="s">
        <v>387</v>
      </c>
      <c r="Q193" s="322"/>
      <c r="R193" s="322"/>
      <c r="S193" s="322"/>
      <c r="T193" s="217"/>
      <c r="U193" s="181"/>
    </row>
    <row r="194" spans="1:21" ht="19">
      <c r="A194" s="323" t="s">
        <v>388</v>
      </c>
      <c r="B194" s="324"/>
      <c r="C194" s="324"/>
      <c r="D194" s="324"/>
      <c r="E194" s="216" t="s">
        <v>36</v>
      </c>
      <c r="F194" s="324" t="s">
        <v>388</v>
      </c>
      <c r="G194" s="324"/>
      <c r="H194" s="324"/>
      <c r="I194" s="324"/>
      <c r="J194" s="216" t="s">
        <v>36</v>
      </c>
      <c r="K194" s="324" t="s">
        <v>388</v>
      </c>
      <c r="L194" s="324"/>
      <c r="M194" s="324"/>
      <c r="N194" s="324"/>
      <c r="O194" s="216" t="s">
        <v>36</v>
      </c>
      <c r="P194" s="324" t="s">
        <v>388</v>
      </c>
      <c r="Q194" s="324"/>
      <c r="R194" s="324"/>
      <c r="S194" s="324"/>
      <c r="T194" s="216" t="s">
        <v>36</v>
      </c>
      <c r="U194" s="181"/>
    </row>
    <row r="195" spans="1:21" ht="17">
      <c r="A195" s="53" t="s">
        <v>340</v>
      </c>
      <c r="B195" s="222"/>
      <c r="C195" s="16">
        <f>IF(B195="",0,VLOOKUP(B195,'Supporting Tables'!$A$78:$B$81,2,FALSE))</f>
        <v>0</v>
      </c>
      <c r="D195" s="160" t="str">
        <f>IF(B129="","",IF(B129="Yes",VLOOKUP(A195,'Supporting Tables'!$F$72:$J$134,2,FALSE),"NA"))</f>
        <v/>
      </c>
      <c r="E195" s="231"/>
      <c r="F195" s="53" t="s">
        <v>340</v>
      </c>
      <c r="G195" s="222"/>
      <c r="H195" s="16">
        <f>IF(G195="",0,VLOOKUP(G195,'Supporting Tables'!$A$78:$B$81,2,FALSE))</f>
        <v>0</v>
      </c>
      <c r="I195" s="160" t="str">
        <f>IF(G129="","",IF(G129="Yes",VLOOKUP(F195,'Supporting Tables'!$F$72:$J$134,2,FALSE),"NA"))</f>
        <v/>
      </c>
      <c r="J195" s="231"/>
      <c r="K195" s="53" t="s">
        <v>570</v>
      </c>
      <c r="L195" s="222"/>
      <c r="M195" s="16">
        <f>IF(L195="",0,VLOOKUP(L195,'Supporting Tables'!$A$78:$B$81,2,FALSE))</f>
        <v>0</v>
      </c>
      <c r="N195" s="160" t="str">
        <f>IF(L129="","",IF(L129="Yes",VLOOKUP(K195,'Supporting Tables'!$F$72:$J$134,2,FALSE),"NA"))</f>
        <v/>
      </c>
      <c r="O195" s="420"/>
      <c r="P195" s="53" t="s">
        <v>19</v>
      </c>
      <c r="Q195" s="222"/>
      <c r="R195" s="16">
        <f>IF(Q195="",0,VLOOKUP(Q195,'Supporting Tables'!$A$78:$B$81,2,FALSE))</f>
        <v>0</v>
      </c>
      <c r="S195" s="160" t="str">
        <f>IF(Q129="","",IF(Q129="Yes",VLOOKUP(P195,'Supporting Tables'!$F$72:$J$134,2,FALSE),"NA"))</f>
        <v/>
      </c>
      <c r="T195" s="415"/>
      <c r="U195" s="181"/>
    </row>
    <row r="196" spans="1:21" ht="17">
      <c r="A196" s="53" t="s">
        <v>341</v>
      </c>
      <c r="B196" s="222"/>
      <c r="C196" s="16">
        <f>IF(B196="",0,VLOOKUP(B196,'Supporting Tables'!$A$78:$B$81,2,FALSE))</f>
        <v>0</v>
      </c>
      <c r="D196" s="160" t="str">
        <f>IF(B130="","",IF(B130="Yes",VLOOKUP(A196,'Supporting Tables'!$F$72:$J$134,2,FALSE),"NA"))</f>
        <v/>
      </c>
      <c r="E196" s="231"/>
      <c r="F196" s="53" t="s">
        <v>341</v>
      </c>
      <c r="G196" s="228"/>
      <c r="H196" s="16">
        <f>IF(G196="",0,VLOOKUP(G196,'Supporting Tables'!$A$78:$B$81,2,FALSE))</f>
        <v>0</v>
      </c>
      <c r="I196" s="160" t="str">
        <f>IF(G130="","",IF(G130="Yes",VLOOKUP(F196,'Supporting Tables'!$F$72:$J$134,2,FALSE),"NA"))</f>
        <v/>
      </c>
      <c r="J196" s="231"/>
      <c r="K196" s="53" t="s">
        <v>352</v>
      </c>
      <c r="L196" s="228"/>
      <c r="M196" s="16">
        <f>IF(L196="",0,VLOOKUP(L196,'Supporting Tables'!$A$78:$B$81,2,FALSE))</f>
        <v>0</v>
      </c>
      <c r="N196" s="160" t="str">
        <f>IF(L130="","",IF(L130="Yes",VLOOKUP(K196,'Supporting Tables'!$F$72:$J$134,2,FALSE),"NA"))</f>
        <v/>
      </c>
      <c r="O196" s="420"/>
      <c r="P196" s="53" t="s">
        <v>570</v>
      </c>
      <c r="Q196" s="228"/>
      <c r="R196" s="16">
        <f>IF(Q196="",0,VLOOKUP(Q196,'Supporting Tables'!$A$78:$B$81,2,FALSE))</f>
        <v>0</v>
      </c>
      <c r="S196" s="160" t="str">
        <f>IF(Q130="","",IF(Q130="Yes",VLOOKUP(P196,'Supporting Tables'!$F$72:$J$134,2,FALSE),"NA"))</f>
        <v/>
      </c>
      <c r="T196" s="415"/>
      <c r="U196" s="181"/>
    </row>
    <row r="197" spans="1:21" ht="17">
      <c r="A197" s="53" t="s">
        <v>342</v>
      </c>
      <c r="B197" s="222"/>
      <c r="C197" s="16">
        <f>IF(B197="",0,VLOOKUP(B197,'Supporting Tables'!$A$78:$B$81,2,FALSE))</f>
        <v>0</v>
      </c>
      <c r="D197" s="160" t="str">
        <f>IF(B131="","",IF(B131="Yes",VLOOKUP(A197,'Supporting Tables'!$F$72:$J$134,2,FALSE),"NA"))</f>
        <v/>
      </c>
      <c r="E197" s="231"/>
      <c r="F197" s="53" t="s">
        <v>342</v>
      </c>
      <c r="G197" s="228"/>
      <c r="H197" s="16">
        <f>IF(G197="",0,VLOOKUP(G197,'Supporting Tables'!$A$78:$B$81,2,FALSE))</f>
        <v>0</v>
      </c>
      <c r="I197" s="160" t="str">
        <f>IF(G131="","",IF(G131="Yes",VLOOKUP(F197,'Supporting Tables'!$F$72:$J$134,2,FALSE),"NA"))</f>
        <v/>
      </c>
      <c r="J197" s="231"/>
      <c r="K197" s="53" t="s">
        <v>353</v>
      </c>
      <c r="L197" s="228"/>
      <c r="M197" s="16">
        <f>IF(L197="",0,VLOOKUP(L197,'Supporting Tables'!$A$78:$B$81,2,FALSE))</f>
        <v>0</v>
      </c>
      <c r="N197" s="160" t="str">
        <f>IF(L131="","",IF(L131="Yes",VLOOKUP(K197,'Supporting Tables'!$F$72:$J$134,2,FALSE),"NA"))</f>
        <v/>
      </c>
      <c r="O197" s="420"/>
      <c r="P197" s="53" t="s">
        <v>351</v>
      </c>
      <c r="Q197" s="228"/>
      <c r="R197" s="16">
        <f>IF(Q197="",0,VLOOKUP(Q197,'Supporting Tables'!$A$78:$B$81,2,FALSE))</f>
        <v>0</v>
      </c>
      <c r="S197" s="160" t="str">
        <f>IF(Q131="","",IF(Q131="Yes",VLOOKUP(P197,'Supporting Tables'!$F$72:$J$134,2,FALSE),"NA"))</f>
        <v/>
      </c>
      <c r="T197" s="415"/>
      <c r="U197" s="181"/>
    </row>
    <row r="198" spans="1:21" ht="51">
      <c r="A198" s="53" t="s">
        <v>19</v>
      </c>
      <c r="B198" s="222"/>
      <c r="C198" s="16">
        <f>IF(B198="",0,VLOOKUP(B198,'Supporting Tables'!$A$78:$B$81,2,FALSE))</f>
        <v>0</v>
      </c>
      <c r="D198" s="160" t="str">
        <f>IF(B132="","",IF(B132="Yes",VLOOKUP(A198,'Supporting Tables'!$F$72:$J$134,2,FALSE),"NA"))</f>
        <v/>
      </c>
      <c r="E198" s="231"/>
      <c r="F198" s="53" t="s">
        <v>343</v>
      </c>
      <c r="G198" s="228"/>
      <c r="H198" s="16">
        <f>IF(G198="",0,VLOOKUP(G198,'Supporting Tables'!$A$78:$B$81,2,FALSE))</f>
        <v>0</v>
      </c>
      <c r="I198" s="160" t="str">
        <f>IF(G132="","",IF(G132="Yes",VLOOKUP(F198,'Supporting Tables'!$F$72:$J$134,2,FALSE),"NA"))</f>
        <v/>
      </c>
      <c r="J198" s="231"/>
      <c r="K198" s="53" t="s">
        <v>355</v>
      </c>
      <c r="L198" s="228"/>
      <c r="M198" s="16">
        <f>IF(L198="",0,VLOOKUP(L198,'Supporting Tables'!$A$78:$B$81,2,FALSE))</f>
        <v>0</v>
      </c>
      <c r="N198" s="160" t="str">
        <f>IF(L132="","",IF(L132="Yes",VLOOKUP(K198,'Supporting Tables'!$F$72:$J$134,2,FALSE),"NA"))</f>
        <v/>
      </c>
      <c r="O198" s="420"/>
      <c r="P198" s="53" t="s">
        <v>352</v>
      </c>
      <c r="Q198" s="228"/>
      <c r="R198" s="16">
        <f>IF(Q198="",0,VLOOKUP(Q198,'Supporting Tables'!$A$78:$B$81,2,FALSE))</f>
        <v>0</v>
      </c>
      <c r="S198" s="160" t="str">
        <f>IF(Q132="","",IF(Q132="Yes",VLOOKUP(P198,'Supporting Tables'!$F$72:$J$134,2,FALSE),"NA"))</f>
        <v/>
      </c>
      <c r="T198" s="415"/>
      <c r="U198" s="181"/>
    </row>
    <row r="199" spans="1:21" ht="51">
      <c r="A199" s="53" t="s">
        <v>343</v>
      </c>
      <c r="B199" s="222"/>
      <c r="C199" s="16">
        <f>IF(B199="",0,VLOOKUP(B199,'Supporting Tables'!$A$78:$B$81,2,FALSE))</f>
        <v>0</v>
      </c>
      <c r="D199" s="160" t="str">
        <f>IF(B133="","",IF(B133="Yes",VLOOKUP(A199,'Supporting Tables'!$F$72:$J$134,2,FALSE),"NA"))</f>
        <v/>
      </c>
      <c r="E199" s="231"/>
      <c r="F199" s="53" t="s">
        <v>344</v>
      </c>
      <c r="G199" s="228"/>
      <c r="H199" s="16">
        <f>IF(G199="",0,VLOOKUP(G199,'Supporting Tables'!$A$78:$B$81,2,FALSE))</f>
        <v>0</v>
      </c>
      <c r="I199" s="160" t="str">
        <f>IF(G133="","",IF(G133="Yes",VLOOKUP(F199,'Supporting Tables'!$F$72:$J$134,2,FALSE),"NA"))</f>
        <v/>
      </c>
      <c r="J199" s="231"/>
      <c r="K199" s="53" t="s">
        <v>357</v>
      </c>
      <c r="L199" s="228"/>
      <c r="M199" s="16">
        <f>IF(L199="",0,VLOOKUP(L199,'Supporting Tables'!$A$78:$B$81,2,FALSE))</f>
        <v>0</v>
      </c>
      <c r="N199" s="160" t="str">
        <f>IF(L133="","",IF(L133="Yes",VLOOKUP(K199,'Supporting Tables'!$F$72:$J$134,2,FALSE),"NA"))</f>
        <v/>
      </c>
      <c r="O199" s="420"/>
      <c r="P199" s="53" t="s">
        <v>353</v>
      </c>
      <c r="Q199" s="228"/>
      <c r="R199" s="16">
        <f>IF(Q199="",0,VLOOKUP(Q199,'Supporting Tables'!$A$78:$B$81,2,FALSE))</f>
        <v>0</v>
      </c>
      <c r="S199" s="160" t="str">
        <f>IF(Q133="","",IF(Q133="Yes",VLOOKUP(P199,'Supporting Tables'!$F$72:$J$134,2,FALSE),"NA"))</f>
        <v/>
      </c>
      <c r="T199" s="415"/>
      <c r="U199" s="181"/>
    </row>
    <row r="200" spans="1:21" ht="51">
      <c r="A200" s="53" t="s">
        <v>344</v>
      </c>
      <c r="B200" s="222"/>
      <c r="C200" s="16">
        <f>IF(B200="",0,VLOOKUP(B200,'Supporting Tables'!$A$78:$B$81,2,FALSE))</f>
        <v>0</v>
      </c>
      <c r="D200" s="160" t="str">
        <f>IF(B134="","",IF(B134="Yes",VLOOKUP(A200,'Supporting Tables'!$F$72:$J$134,2,FALSE),"NA"))</f>
        <v/>
      </c>
      <c r="E200" s="231"/>
      <c r="F200" s="53" t="s">
        <v>345</v>
      </c>
      <c r="G200" s="228"/>
      <c r="H200" s="16">
        <f>IF(G200="",0,VLOOKUP(G200,'Supporting Tables'!$A$78:$B$81,2,FALSE))</f>
        <v>0</v>
      </c>
      <c r="I200" s="160" t="str">
        <f>IF(G134="","",IF(G134="Yes",VLOOKUP(F200,'Supporting Tables'!$F$72:$J$134,2,FALSE),"NA"))</f>
        <v/>
      </c>
      <c r="J200" s="231"/>
      <c r="K200" s="53" t="s">
        <v>358</v>
      </c>
      <c r="L200" s="228"/>
      <c r="M200" s="16">
        <f>IF(L200="",0,VLOOKUP(L200,'Supporting Tables'!$A$78:$B$81,2,FALSE))</f>
        <v>0</v>
      </c>
      <c r="N200" s="160" t="str">
        <f>IF(L134="","",IF(L134="Yes",VLOOKUP(K200,'Supporting Tables'!$F$72:$J$134,2,FALSE),"NA"))</f>
        <v/>
      </c>
      <c r="O200" s="420"/>
      <c r="P200" s="53" t="s">
        <v>357</v>
      </c>
      <c r="Q200" s="228"/>
      <c r="R200" s="16">
        <f>IF(Q200="",0,VLOOKUP(Q200,'Supporting Tables'!$A$78:$B$81,2,FALSE))</f>
        <v>0</v>
      </c>
      <c r="S200" s="160" t="str">
        <f>IF(Q134="","",IF(Q134="Yes",VLOOKUP(P200,'Supporting Tables'!$F$72:$J$134,2,FALSE),"NA"))</f>
        <v/>
      </c>
      <c r="T200" s="415"/>
      <c r="U200" s="181"/>
    </row>
    <row r="201" spans="1:21" ht="34">
      <c r="A201" s="53" t="s">
        <v>345</v>
      </c>
      <c r="B201" s="222"/>
      <c r="C201" s="16">
        <f>IF(B201="",0,VLOOKUP(B201,'Supporting Tables'!$A$78:$B$81,2,FALSE))</f>
        <v>0</v>
      </c>
      <c r="D201" s="160" t="str">
        <f>IF(B135="","",IF(B135="Yes",VLOOKUP(A201,'Supporting Tables'!$F$72:$J$134,2,FALSE),"NA"))</f>
        <v/>
      </c>
      <c r="E201" s="231"/>
      <c r="F201" s="53" t="s">
        <v>346</v>
      </c>
      <c r="G201" s="228"/>
      <c r="H201" s="16">
        <f>IF(G201="",0,VLOOKUP(G201,'Supporting Tables'!$A$78:$B$81,2,FALSE))</f>
        <v>0</v>
      </c>
      <c r="I201" s="160" t="str">
        <f>IF(G135="","",IF(G135="Yes",VLOOKUP(F201,'Supporting Tables'!$F$72:$J$134,2,FALSE),"NA"))</f>
        <v/>
      </c>
      <c r="J201" s="231"/>
      <c r="K201" s="53" t="s">
        <v>31</v>
      </c>
      <c r="L201" s="228"/>
      <c r="M201" s="16">
        <f>IF(L201="",0,VLOOKUP(L201,'Supporting Tables'!$A$78:$B$81,2,FALSE))</f>
        <v>0</v>
      </c>
      <c r="N201" s="160" t="str">
        <f>IF(L135="","",IF(L135="Yes",VLOOKUP(K201,'Supporting Tables'!$F$72:$J$134,2,FALSE),"NA"))</f>
        <v/>
      </c>
      <c r="O201" s="420"/>
      <c r="P201" s="53" t="s">
        <v>358</v>
      </c>
      <c r="Q201" s="228"/>
      <c r="R201" s="16">
        <f>IF(Q201="",0,VLOOKUP(Q201,'Supporting Tables'!$A$78:$B$81,2,FALSE))</f>
        <v>0</v>
      </c>
      <c r="S201" s="160" t="str">
        <f>IF(Q135="","",IF(Q135="Yes",VLOOKUP(P201,'Supporting Tables'!$F$72:$J$134,2,FALSE),"NA"))</f>
        <v/>
      </c>
      <c r="T201" s="415"/>
      <c r="U201" s="181"/>
    </row>
    <row r="202" spans="1:21" ht="51">
      <c r="A202" s="53" t="s">
        <v>346</v>
      </c>
      <c r="B202" s="222"/>
      <c r="C202" s="16">
        <f>IF(B202="",0,VLOOKUP(B202,'Supporting Tables'!$A$78:$B$81,2,FALSE))</f>
        <v>0</v>
      </c>
      <c r="D202" s="160" t="str">
        <f>IF(B136="","",IF(B136="Yes",VLOOKUP(A202,'Supporting Tables'!$F$72:$J$134,2,FALSE),"NA"))</f>
        <v/>
      </c>
      <c r="E202" s="231"/>
      <c r="F202" s="53" t="s">
        <v>347</v>
      </c>
      <c r="G202" s="228"/>
      <c r="H202" s="16">
        <f>IF(G202="",0,VLOOKUP(G202,'Supporting Tables'!$A$78:$B$81,2,FALSE))</f>
        <v>0</v>
      </c>
      <c r="I202" s="160" t="str">
        <f>IF(G136="","",IF(G136="Yes",VLOOKUP(F202,'Supporting Tables'!$F$72:$J$134,2,FALSE),"NA"))</f>
        <v/>
      </c>
      <c r="J202" s="231"/>
      <c r="K202" s="53" t="s">
        <v>359</v>
      </c>
      <c r="L202" s="228"/>
      <c r="M202" s="16">
        <f>IF(L202="",0,VLOOKUP(L202,'Supporting Tables'!$A$78:$B$81,2,FALSE))</f>
        <v>0</v>
      </c>
      <c r="N202" s="160" t="str">
        <f>IF(L136="","",IF(L136="Yes",VLOOKUP(K202,'Supporting Tables'!$F$72:$J$134,2,FALSE),"NA"))</f>
        <v/>
      </c>
      <c r="O202" s="420"/>
      <c r="P202" s="53" t="s">
        <v>31</v>
      </c>
      <c r="Q202" s="228"/>
      <c r="R202" s="16">
        <f>IF(Q202="",0,VLOOKUP(Q202,'Supporting Tables'!$A$78:$B$81,2,FALSE))</f>
        <v>0</v>
      </c>
      <c r="S202" s="160" t="str">
        <f>IF(Q136="","",IF(Q136="Yes",VLOOKUP(P202,'Supporting Tables'!$F$72:$J$134,2,FALSE),"NA"))</f>
        <v/>
      </c>
      <c r="T202" s="415"/>
      <c r="U202" s="181"/>
    </row>
    <row r="203" spans="1:21" ht="51">
      <c r="A203" s="53" t="s">
        <v>347</v>
      </c>
      <c r="B203" s="222"/>
      <c r="C203" s="16">
        <f>IF(B203="",0,VLOOKUP(B203,'Supporting Tables'!$A$78:$B$81,2,FALSE))</f>
        <v>0</v>
      </c>
      <c r="D203" s="160" t="str">
        <f>IF(B137="","",IF(B137="Yes",VLOOKUP(A203,'Supporting Tables'!$F$72:$J$134,2,FALSE),"NA"))</f>
        <v/>
      </c>
      <c r="E203" s="231"/>
      <c r="F203" s="53" t="s">
        <v>348</v>
      </c>
      <c r="G203" s="228"/>
      <c r="H203" s="16">
        <f>IF(G203="",0,VLOOKUP(G203,'Supporting Tables'!$A$78:$B$81,2,FALSE))</f>
        <v>0</v>
      </c>
      <c r="I203" s="160" t="str">
        <f>IF(G137="","",IF(G137="Yes",VLOOKUP(F203,'Supporting Tables'!$F$72:$J$134,2,FALSE),"NA"))</f>
        <v/>
      </c>
      <c r="J203" s="231"/>
      <c r="K203" s="53" t="s">
        <v>360</v>
      </c>
      <c r="L203" s="228"/>
      <c r="M203" s="16">
        <f>IF(L203="",0,VLOOKUP(L203,'Supporting Tables'!$A$78:$B$81,2,FALSE))</f>
        <v>0</v>
      </c>
      <c r="N203" s="160" t="str">
        <f>IF(L137="","",IF(L137="Yes",VLOOKUP(K203,'Supporting Tables'!$F$72:$J$134,2,FALSE),"NA"))</f>
        <v/>
      </c>
      <c r="O203" s="420"/>
      <c r="P203" s="53" t="s">
        <v>359</v>
      </c>
      <c r="Q203" s="228"/>
      <c r="R203" s="16">
        <f>IF(Q203="",0,VLOOKUP(Q203,'Supporting Tables'!$A$78:$B$81,2,FALSE))</f>
        <v>0</v>
      </c>
      <c r="S203" s="160" t="str">
        <f>IF(Q137="","",IF(Q137="Yes",VLOOKUP(P203,'Supporting Tables'!$F$72:$J$134,2,FALSE),"NA"))</f>
        <v/>
      </c>
      <c r="T203" s="415"/>
      <c r="U203" s="181"/>
    </row>
    <row r="204" spans="1:21" ht="68">
      <c r="A204" s="53" t="s">
        <v>348</v>
      </c>
      <c r="B204" s="222"/>
      <c r="C204" s="16">
        <f>IF(B204="",0,VLOOKUP(B204,'Supporting Tables'!$A$78:$B$81,2,FALSE))</f>
        <v>0</v>
      </c>
      <c r="D204" s="160" t="str">
        <f>IF(B138="","",IF(B138="Yes",VLOOKUP(A204,'Supporting Tables'!$F$72:$J$134,2,FALSE),"NA"))</f>
        <v/>
      </c>
      <c r="E204" s="231"/>
      <c r="F204" s="53" t="s">
        <v>349</v>
      </c>
      <c r="G204" s="228"/>
      <c r="H204" s="16">
        <f>IF(G204="",0,VLOOKUP(G204,'Supporting Tables'!$A$78:$B$81,2,FALSE))</f>
        <v>0</v>
      </c>
      <c r="I204" s="160" t="str">
        <f>IF(G138="","",IF(G138="Yes",VLOOKUP(F204,'Supporting Tables'!$F$72:$J$134,2,FALSE),"NA"))</f>
        <v/>
      </c>
      <c r="J204" s="231"/>
      <c r="K204" s="418" t="s">
        <v>558</v>
      </c>
      <c r="L204" s="228"/>
      <c r="M204" s="16">
        <f>IF(L204="",0,VLOOKUP(L204,'Supporting Tables'!$A$78:$B$81,2,FALSE))</f>
        <v>0</v>
      </c>
      <c r="N204" s="160" t="str">
        <f>IF(L138="","",IF(L138="Yes",VLOOKUP(K204,'Supporting Tables'!$F$72:$J$134,2,FALSE),"NA"))</f>
        <v/>
      </c>
      <c r="O204" s="421"/>
      <c r="P204" s="53" t="s">
        <v>360</v>
      </c>
      <c r="Q204" s="228"/>
      <c r="R204" s="16">
        <f>IF(Q204="",0,VLOOKUP(Q204,'Supporting Tables'!$A$78:$B$81,2,FALSE))</f>
        <v>0</v>
      </c>
      <c r="S204" s="160" t="str">
        <f>IF(Q138="","",IF(Q138="Yes",VLOOKUP(P204,'Supporting Tables'!$F$72:$J$134,2,FALSE),"NA"))</f>
        <v/>
      </c>
      <c r="T204" s="415"/>
      <c r="U204" s="181"/>
    </row>
    <row r="205" spans="1:21" ht="68">
      <c r="A205" s="53" t="s">
        <v>349</v>
      </c>
      <c r="B205" s="222"/>
      <c r="C205" s="16">
        <f>IF(B205="",0,VLOOKUP(B205,'Supporting Tables'!$A$78:$B$81,2,FALSE))</f>
        <v>0</v>
      </c>
      <c r="D205" s="160" t="str">
        <f>IF(B139="","",IF(B139="Yes",VLOOKUP(A205,'Supporting Tables'!$F$72:$J$134,2,FALSE),"NA"))</f>
        <v/>
      </c>
      <c r="E205" s="231"/>
      <c r="F205" s="53" t="s">
        <v>350</v>
      </c>
      <c r="G205" s="228"/>
      <c r="H205" s="16">
        <f>IF(G205="",0,VLOOKUP(G205,'Supporting Tables'!$A$78:$B$81,2,FALSE))</f>
        <v>0</v>
      </c>
      <c r="I205" s="160" t="str">
        <f>IF(G139="","",IF(G139="Yes",VLOOKUP(F205,'Supporting Tables'!$F$72:$J$134,2,FALSE),"NA"))</f>
        <v/>
      </c>
      <c r="J205" s="231"/>
      <c r="K205" s="418" t="s">
        <v>559</v>
      </c>
      <c r="L205" s="228"/>
      <c r="M205" s="16">
        <f>IF(L205="",0,VLOOKUP(L205,'Supporting Tables'!$A$78:$B$81,2,FALSE))</f>
        <v>0</v>
      </c>
      <c r="N205" s="160" t="str">
        <f>IF(L139="","",IF(L139="Yes",VLOOKUP(K205,'Supporting Tables'!$F$72:$J$134,2,FALSE),"NA"))</f>
        <v/>
      </c>
      <c r="O205" s="421"/>
      <c r="P205" s="418" t="s">
        <v>558</v>
      </c>
      <c r="Q205" s="228"/>
      <c r="R205" s="16">
        <f>IF(Q205="",0,VLOOKUP(Q205,'Supporting Tables'!$A$78:$B$81,2,FALSE))</f>
        <v>0</v>
      </c>
      <c r="S205" s="160" t="str">
        <f>IF(Q139="","",IF(Q139="Yes",VLOOKUP(P205,'Supporting Tables'!$F$72:$J$134,2,FALSE),"NA"))</f>
        <v/>
      </c>
      <c r="T205" s="416"/>
      <c r="U205" s="181"/>
    </row>
    <row r="206" spans="1:21" ht="34">
      <c r="A206" s="53" t="s">
        <v>350</v>
      </c>
      <c r="B206" s="222"/>
      <c r="C206" s="16">
        <f>IF(B206="",0,VLOOKUP(B206,'Supporting Tables'!$A$78:$B$81,2,FALSE))</f>
        <v>0</v>
      </c>
      <c r="D206" s="160" t="str">
        <f>IF(B140="","",IF(B140="Yes",VLOOKUP(A206,'Supporting Tables'!$F$72:$J$134,2,FALSE),"NA"))</f>
        <v/>
      </c>
      <c r="E206" s="231"/>
      <c r="F206" s="53" t="s">
        <v>351</v>
      </c>
      <c r="G206" s="228"/>
      <c r="H206" s="16">
        <f>IF(G206="",0,VLOOKUP(G206,'Supporting Tables'!$A$78:$B$81,2,FALSE))</f>
        <v>0</v>
      </c>
      <c r="I206" s="160" t="str">
        <f>IF(G140="","",IF(G140="Yes",VLOOKUP(F206,'Supporting Tables'!$F$72:$J$134,2,FALSE),"NA"))</f>
        <v/>
      </c>
      <c r="J206" s="231"/>
      <c r="K206" s="418" t="s">
        <v>560</v>
      </c>
      <c r="L206" s="228"/>
      <c r="M206" s="16">
        <f>IF(L206="",0,VLOOKUP(L206,'Supporting Tables'!$A$78:$B$81,2,FALSE))</f>
        <v>0</v>
      </c>
      <c r="N206" s="160" t="str">
        <f>IF(L140="","",IF(L140="Yes",VLOOKUP(K206,'Supporting Tables'!$F$72:$J$134,2,FALSE),"NA"))</f>
        <v/>
      </c>
      <c r="O206" s="421"/>
      <c r="P206" s="418" t="s">
        <v>559</v>
      </c>
      <c r="Q206" s="228"/>
      <c r="R206" s="16">
        <f>IF(Q206="",0,VLOOKUP(Q206,'Supporting Tables'!$A$78:$B$81,2,FALSE))</f>
        <v>0</v>
      </c>
      <c r="S206" s="160" t="str">
        <f>IF(Q140="","",IF(Q140="Yes",VLOOKUP(P206,'Supporting Tables'!$F$72:$J$134,2,FALSE),"NA"))</f>
        <v/>
      </c>
      <c r="T206" s="416"/>
      <c r="U206" s="181"/>
    </row>
    <row r="207" spans="1:21" ht="17">
      <c r="A207" s="53" t="s">
        <v>570</v>
      </c>
      <c r="B207" s="222"/>
      <c r="C207" s="16">
        <f>IF(B207="",0,VLOOKUP(B207,'Supporting Tables'!$A$78:$B$81,2,FALSE))</f>
        <v>0</v>
      </c>
      <c r="D207" s="160" t="str">
        <f>IF(B141="","",IF(B141="Yes",VLOOKUP(A207,'Supporting Tables'!$F$72:$J$134,2,FALSE),"NA"))</f>
        <v/>
      </c>
      <c r="E207" s="231"/>
      <c r="F207" s="53" t="s">
        <v>352</v>
      </c>
      <c r="G207" s="228"/>
      <c r="H207" s="16">
        <f>IF(G207="",0,VLOOKUP(G207,'Supporting Tables'!$A$78:$B$81,2,FALSE))</f>
        <v>0</v>
      </c>
      <c r="I207" s="160" t="str">
        <f>IF(G141="","",IF(G141="Yes",VLOOKUP(F207,'Supporting Tables'!$F$72:$J$134,2,FALSE),"NA"))</f>
        <v/>
      </c>
      <c r="J207" s="231"/>
      <c r="K207" s="53" t="s">
        <v>369</v>
      </c>
      <c r="L207" s="228"/>
      <c r="M207" s="16">
        <f>IF(L207="",0,VLOOKUP(L207,'Supporting Tables'!$A$78:$B$81,2,FALSE))</f>
        <v>0</v>
      </c>
      <c r="N207" s="160" t="str">
        <f>IF(L141="","",IF(L141="Yes",VLOOKUP(K207,'Supporting Tables'!$F$72:$J$134,2,FALSE),"NA"))</f>
        <v/>
      </c>
      <c r="O207" s="420"/>
      <c r="P207" s="53" t="s">
        <v>369</v>
      </c>
      <c r="Q207" s="228"/>
      <c r="R207" s="16">
        <f>IF(Q207="",0,VLOOKUP(Q207,'Supporting Tables'!$A$78:$B$81,2,FALSE))</f>
        <v>0</v>
      </c>
      <c r="S207" s="160" t="str">
        <f>IF(Q141="","",IF(Q141="Yes",VLOOKUP(P207,'Supporting Tables'!$F$72:$J$134,2,FALSE),"NA"))</f>
        <v/>
      </c>
      <c r="T207" s="415"/>
      <c r="U207" s="181"/>
    </row>
    <row r="208" spans="1:21" ht="17">
      <c r="A208" s="53" t="s">
        <v>351</v>
      </c>
      <c r="B208" s="222"/>
      <c r="C208" s="16">
        <f>IF(B208="",0,VLOOKUP(B208,'Supporting Tables'!$A$78:$B$81,2,FALSE))</f>
        <v>0</v>
      </c>
      <c r="D208" s="160" t="str">
        <f>IF(B142="","",IF(B142="Yes",VLOOKUP(A208,'Supporting Tables'!$F$72:$J$134,2,FALSE),"NA"))</f>
        <v/>
      </c>
      <c r="E208" s="231"/>
      <c r="F208" s="53" t="s">
        <v>353</v>
      </c>
      <c r="G208" s="228"/>
      <c r="H208" s="16">
        <f>IF(G208="",0,VLOOKUP(G208,'Supporting Tables'!$A$78:$B$81,2,FALSE))</f>
        <v>0</v>
      </c>
      <c r="I208" s="160" t="str">
        <f>IF(G142="","",IF(G142="Yes",VLOOKUP(F208,'Supporting Tables'!$F$72:$J$134,2,FALSE),"NA"))</f>
        <v/>
      </c>
      <c r="J208" s="231"/>
      <c r="K208" s="53" t="s">
        <v>370</v>
      </c>
      <c r="L208" s="228"/>
      <c r="M208" s="16">
        <f>IF(L208="",0,VLOOKUP(L208,'Supporting Tables'!$A$78:$B$81,2,FALSE))</f>
        <v>0</v>
      </c>
      <c r="N208" s="160" t="str">
        <f>IF(L142="","",IF(L142="Yes",VLOOKUP(K208,'Supporting Tables'!$F$72:$J$134,2,FALSE),"NA"))</f>
        <v/>
      </c>
      <c r="O208" s="420"/>
      <c r="P208" s="53" t="s">
        <v>370</v>
      </c>
      <c r="Q208" s="228"/>
      <c r="R208" s="16">
        <f>IF(Q208="",0,VLOOKUP(Q208,'Supporting Tables'!$A$78:$B$81,2,FALSE))</f>
        <v>0</v>
      </c>
      <c r="S208" s="160" t="str">
        <f>IF(Q142="","",IF(Q142="Yes",VLOOKUP(P208,'Supporting Tables'!$F$72:$J$134,2,FALSE),"NA"))</f>
        <v/>
      </c>
      <c r="T208" s="415"/>
      <c r="U208" s="181"/>
    </row>
    <row r="209" spans="1:21" ht="34">
      <c r="A209" s="415" t="s">
        <v>553</v>
      </c>
      <c r="B209" s="222"/>
      <c r="C209" s="16">
        <f>IF(B209="",0,VLOOKUP(B209,'Supporting Tables'!$A$78:$B$81,2,FALSE))</f>
        <v>0</v>
      </c>
      <c r="D209" s="160" t="str">
        <f>IF(B143="","",IF(B143="Yes",VLOOKUP(A209,'Supporting Tables'!$F$72:$J$134,2,FALSE),"NA"))</f>
        <v/>
      </c>
      <c r="E209" s="231"/>
      <c r="F209" s="30" t="s">
        <v>553</v>
      </c>
      <c r="G209" s="228"/>
      <c r="H209" s="16">
        <f>IF(G209="",0,VLOOKUP(G209,'Supporting Tables'!$A$78:$B$81,2,FALSE))</f>
        <v>0</v>
      </c>
      <c r="I209" s="160" t="str">
        <f>IF(G143="","",IF(G143="Yes",VLOOKUP(F209,'Supporting Tables'!$F$72:$J$134,2,FALSE),"NA"))</f>
        <v/>
      </c>
      <c r="J209" s="231"/>
      <c r="K209" s="53" t="s">
        <v>371</v>
      </c>
      <c r="L209" s="228"/>
      <c r="M209" s="16">
        <f>IF(L209="",0,VLOOKUP(L209,'Supporting Tables'!$A$78:$B$81,2,FALSE))</f>
        <v>0</v>
      </c>
      <c r="N209" s="160" t="str">
        <f>IF(L143="","",IF(L143="Yes",VLOOKUP(K209,'Supporting Tables'!$F$72:$J$134,2,FALSE),"NA"))</f>
        <v/>
      </c>
      <c r="O209" s="420"/>
      <c r="P209" s="53" t="s">
        <v>371</v>
      </c>
      <c r="Q209" s="228"/>
      <c r="R209" s="16">
        <f>IF(Q209="",0,VLOOKUP(Q209,'Supporting Tables'!$A$78:$B$81,2,FALSE))</f>
        <v>0</v>
      </c>
      <c r="S209" s="160" t="str">
        <f>IF(Q143="","",IF(Q143="Yes",VLOOKUP(P209,'Supporting Tables'!$F$72:$J$134,2,FALSE),"NA"))</f>
        <v/>
      </c>
      <c r="T209" s="415"/>
      <c r="U209" s="181"/>
    </row>
    <row r="210" spans="1:21" ht="34">
      <c r="A210" s="414" t="s">
        <v>554</v>
      </c>
      <c r="B210" s="222"/>
      <c r="C210" s="16">
        <f>IF(B210="",0,VLOOKUP(B210,'Supporting Tables'!$A$78:$B$81,2,FALSE))</f>
        <v>0</v>
      </c>
      <c r="D210" s="160" t="str">
        <f>IF(B144="","",IF(B144="Yes",VLOOKUP(A210,'Supporting Tables'!$F$72:$J$134,2,FALSE),"NA"))</f>
        <v/>
      </c>
      <c r="E210" s="231"/>
      <c r="F210" s="417" t="s">
        <v>554</v>
      </c>
      <c r="G210" s="228"/>
      <c r="H210" s="16">
        <f>IF(G210="",0,VLOOKUP(G210,'Supporting Tables'!$A$78:$B$81,2,FALSE))</f>
        <v>0</v>
      </c>
      <c r="I210" s="160" t="str">
        <f>IF(G144="","",IF(G144="Yes",VLOOKUP(F210,'Supporting Tables'!$F$72:$J$134,2,FALSE),"NA"))</f>
        <v/>
      </c>
      <c r="J210" s="231"/>
      <c r="K210" s="53" t="s">
        <v>372</v>
      </c>
      <c r="L210" s="228"/>
      <c r="M210" s="16">
        <f>IF(L210="",0,VLOOKUP(L210,'Supporting Tables'!$A$78:$B$81,2,FALSE))</f>
        <v>0</v>
      </c>
      <c r="N210" s="160" t="str">
        <f>IF(L144="","",IF(L144="Yes",VLOOKUP(K210,'Supporting Tables'!$F$72:$J$134,2,FALSE),"NA"))</f>
        <v/>
      </c>
      <c r="O210" s="420"/>
      <c r="P210" s="53" t="s">
        <v>372</v>
      </c>
      <c r="Q210" s="228"/>
      <c r="R210" s="16">
        <f>IF(Q210="",0,VLOOKUP(Q210,'Supporting Tables'!$A$78:$B$81,2,FALSE))</f>
        <v>0</v>
      </c>
      <c r="S210" s="160" t="str">
        <f>IF(Q144="","",IF(Q144="Yes",VLOOKUP(P210,'Supporting Tables'!$F$72:$J$134,2,FALSE),"NA"))</f>
        <v/>
      </c>
      <c r="T210" s="415"/>
      <c r="U210" s="181"/>
    </row>
    <row r="211" spans="1:21" ht="34">
      <c r="A211" s="414" t="s">
        <v>567</v>
      </c>
      <c r="B211" s="222"/>
      <c r="C211" s="16">
        <f>IF(B211="",0,VLOOKUP(B211,'Supporting Tables'!$A$78:$B$81,2,FALSE))</f>
        <v>0</v>
      </c>
      <c r="D211" s="160" t="str">
        <f>IF(B145="","",IF(B145="Yes",VLOOKUP(A211,'Supporting Tables'!$F$72:$J$134,2,FALSE),"NA"))</f>
        <v/>
      </c>
      <c r="E211" s="231"/>
      <c r="F211" s="417" t="s">
        <v>567</v>
      </c>
      <c r="G211" s="228"/>
      <c r="H211" s="16">
        <f>IF(G211="",0,VLOOKUP(G211,'Supporting Tables'!$A$78:$B$81,2,FALSE))</f>
        <v>0</v>
      </c>
      <c r="I211" s="160" t="str">
        <f>IF(G145="","",IF(G145="Yes",VLOOKUP(F211,'Supporting Tables'!$F$72:$J$134,2,FALSE),"NA"))</f>
        <v/>
      </c>
      <c r="J211" s="231"/>
      <c r="K211" s="53" t="s">
        <v>373</v>
      </c>
      <c r="L211" s="228"/>
      <c r="M211" s="16">
        <f>IF(L211="",0,VLOOKUP(L211,'Supporting Tables'!$A$78:$B$81,2,FALSE))</f>
        <v>0</v>
      </c>
      <c r="N211" s="160" t="str">
        <f>IF(L145="","",IF(L145="Yes",VLOOKUP(K211,'Supporting Tables'!$F$72:$J$134,2,FALSE),"NA"))</f>
        <v/>
      </c>
      <c r="O211" s="420"/>
      <c r="P211" s="417" t="s">
        <v>556</v>
      </c>
      <c r="Q211" s="228"/>
      <c r="R211" s="16">
        <f>IF(Q211="",0,VLOOKUP(Q211,'Supporting Tables'!$A$78:$B$81,2,FALSE))</f>
        <v>0</v>
      </c>
      <c r="S211" s="160" t="str">
        <f>IF(Q145="","",IF(Q145="Yes",VLOOKUP(P211,'Supporting Tables'!$F$72:$J$134,2,FALSE),"NA"))</f>
        <v/>
      </c>
      <c r="T211" s="414"/>
      <c r="U211" s="181"/>
    </row>
    <row r="212" spans="1:21" ht="68">
      <c r="A212" s="414" t="s">
        <v>556</v>
      </c>
      <c r="B212" s="222"/>
      <c r="C212" s="16">
        <f>IF(B212="",0,VLOOKUP(B212,'Supporting Tables'!$A$78:$B$81,2,FALSE))</f>
        <v>0</v>
      </c>
      <c r="D212" s="160" t="str">
        <f>IF(B146="","",IF(B146="Yes",VLOOKUP(A212,'Supporting Tables'!$F$72:$J$134,2,FALSE),"NA"))</f>
        <v/>
      </c>
      <c r="E212" s="231"/>
      <c r="F212" s="417" t="s">
        <v>557</v>
      </c>
      <c r="G212" s="228"/>
      <c r="H212" s="16">
        <f>IF(G212="",0,VLOOKUP(G212,'Supporting Tables'!$A$78:$B$81,2,FALSE))</f>
        <v>0</v>
      </c>
      <c r="I212" s="160" t="str">
        <f>IF(G146="","",IF(G146="Yes",VLOOKUP(F212,'Supporting Tables'!$F$72:$J$134,2,FALSE),"NA"))</f>
        <v/>
      </c>
      <c r="J212" s="231"/>
      <c r="K212" s="30" t="s">
        <v>553</v>
      </c>
      <c r="L212" s="228"/>
      <c r="M212" s="16">
        <f>IF(L212="",0,VLOOKUP(L212,'Supporting Tables'!$A$78:$B$81,2,FALSE))</f>
        <v>0</v>
      </c>
      <c r="N212" s="160" t="str">
        <f>IF(L146="","",IF(L146="Yes",VLOOKUP(K212,'Supporting Tables'!$F$72:$J$134,2,FALSE),"NA"))</f>
        <v/>
      </c>
      <c r="O212" s="420"/>
      <c r="P212" s="418" t="s">
        <v>558</v>
      </c>
      <c r="Q212" s="228"/>
      <c r="R212" s="16">
        <f>IF(Q212="",0,VLOOKUP(Q212,'Supporting Tables'!$A$78:$B$81,2,FALSE))</f>
        <v>0</v>
      </c>
      <c r="S212" s="160" t="str">
        <f>IF(Q146="","",IF(Q146="Yes",VLOOKUP(P212,'Supporting Tables'!$F$72:$J$134,2,FALSE),"NA"))</f>
        <v/>
      </c>
      <c r="T212" s="416"/>
      <c r="U212" s="181"/>
    </row>
    <row r="213" spans="1:21" ht="34">
      <c r="A213" s="414" t="s">
        <v>557</v>
      </c>
      <c r="B213" s="222"/>
      <c r="C213" s="16">
        <f>IF(B213="",0,VLOOKUP(B213,'Supporting Tables'!$A$78:$B$81,2,FALSE))</f>
        <v>0</v>
      </c>
      <c r="D213" s="160" t="str">
        <f>IF(B147="","",IF(B147="Yes",VLOOKUP(A213,'Supporting Tables'!$F$72:$J$134,2,FALSE),"NA"))</f>
        <v/>
      </c>
      <c r="E213" s="231"/>
      <c r="F213" s="30" t="s">
        <v>354</v>
      </c>
      <c r="G213" s="228"/>
      <c r="H213" s="16">
        <f>IF(G213="",0,VLOOKUP(G213,'Supporting Tables'!$A$78:$B$81,2,FALSE))</f>
        <v>0</v>
      </c>
      <c r="I213" s="160" t="str">
        <f>IF(G147="","",IF(G147="Yes",VLOOKUP(F213,'Supporting Tables'!$F$72:$J$134,2,FALSE),"NA"))</f>
        <v/>
      </c>
      <c r="J213" s="231"/>
      <c r="K213" s="417" t="s">
        <v>556</v>
      </c>
      <c r="L213" s="228"/>
      <c r="M213" s="16">
        <f>IF(L213="",0,VLOOKUP(L213,'Supporting Tables'!$A$78:$B$81,2,FALSE))</f>
        <v>0</v>
      </c>
      <c r="N213" s="160" t="str">
        <f>IF(L147="","",IF(L147="Yes",VLOOKUP(K213,'Supporting Tables'!$F$72:$J$134,2,FALSE),"NA"))</f>
        <v/>
      </c>
      <c r="O213" s="422"/>
      <c r="P213" s="418" t="s">
        <v>559</v>
      </c>
      <c r="Q213" s="228"/>
      <c r="R213" s="16">
        <f>IF(Q213="",0,VLOOKUP(Q213,'Supporting Tables'!$A$78:$B$81,2,FALSE))</f>
        <v>0</v>
      </c>
      <c r="S213" s="160" t="str">
        <f>IF(Q147="","",IF(Q147="Yes",VLOOKUP(P213,'Supporting Tables'!$F$72:$J$134,2,FALSE),"NA"))</f>
        <v/>
      </c>
      <c r="T213" s="416"/>
      <c r="U213" s="181"/>
    </row>
    <row r="214" spans="1:21" ht="68">
      <c r="A214" s="53" t="s">
        <v>352</v>
      </c>
      <c r="B214" s="222"/>
      <c r="C214" s="16">
        <f>IF(B214="",0,VLOOKUP(B214,'Supporting Tables'!$A$78:$B$81,2,FALSE))</f>
        <v>0</v>
      </c>
      <c r="D214" s="160" t="str">
        <f>IF(B148="","",IF(B148="Yes",VLOOKUP(A214,'Supporting Tables'!$F$72:$J$134,2,FALSE),"NA"))</f>
        <v/>
      </c>
      <c r="E214" s="231"/>
      <c r="F214" s="30" t="s">
        <v>355</v>
      </c>
      <c r="G214" s="228"/>
      <c r="H214" s="16">
        <f>IF(G214="",0,VLOOKUP(G214,'Supporting Tables'!$A$78:$B$81,2,FALSE))</f>
        <v>0</v>
      </c>
      <c r="I214" s="160" t="str">
        <f>IF(G148="","",IF(G148="Yes",VLOOKUP(F214,'Supporting Tables'!$F$72:$J$134,2,FALSE),"NA"))</f>
        <v/>
      </c>
      <c r="J214" s="231"/>
      <c r="K214" s="418" t="s">
        <v>558</v>
      </c>
      <c r="L214" s="228"/>
      <c r="M214" s="16">
        <f>IF(L214="",0,VLOOKUP(L214,'Supporting Tables'!$A$78:$B$81,2,FALSE))</f>
        <v>0</v>
      </c>
      <c r="N214" s="160" t="str">
        <f>IF(L148="","",IF(L148="Yes",VLOOKUP(K214,'Supporting Tables'!$F$72:$J$134,2,FALSE),"NA"))</f>
        <v/>
      </c>
      <c r="O214" s="421"/>
      <c r="P214" s="418" t="s">
        <v>564</v>
      </c>
      <c r="Q214" s="228"/>
      <c r="R214" s="16">
        <f>IF(Q214="",0,VLOOKUP(Q214,'Supporting Tables'!$A$78:$B$81,2,FALSE))</f>
        <v>0</v>
      </c>
      <c r="S214" s="160" t="str">
        <f>IF(Q148="","",IF(Q148="Yes",VLOOKUP(P214,'Supporting Tables'!$F$72:$J$134,2,FALSE),"NA"))</f>
        <v/>
      </c>
      <c r="T214" s="416"/>
      <c r="U214" s="181"/>
    </row>
    <row r="215" spans="1:21" ht="34">
      <c r="A215" s="53" t="s">
        <v>353</v>
      </c>
      <c r="B215" s="222"/>
      <c r="C215" s="16">
        <f>IF(B215="",0,VLOOKUP(B215,'Supporting Tables'!$A$78:$B$81,2,FALSE))</f>
        <v>0</v>
      </c>
      <c r="D215" s="160" t="str">
        <f>IF(B149="","",IF(B149="Yes",VLOOKUP(A215,'Supporting Tables'!$F$72:$J$134,2,FALSE),"NA"))</f>
        <v/>
      </c>
      <c r="E215" s="231"/>
      <c r="F215" s="30" t="s">
        <v>356</v>
      </c>
      <c r="G215" s="228"/>
      <c r="H215" s="16">
        <f>IF(G215="",0,VLOOKUP(G215,'Supporting Tables'!$A$78:$B$81,2,FALSE))</f>
        <v>0</v>
      </c>
      <c r="I215" s="160" t="str">
        <f>IF(G149="","",IF(G149="Yes",VLOOKUP(F215,'Supporting Tables'!$F$72:$J$134,2,FALSE),"NA"))</f>
        <v/>
      </c>
      <c r="J215" s="231"/>
      <c r="K215" s="418" t="s">
        <v>559</v>
      </c>
      <c r="L215" s="228"/>
      <c r="M215" s="16">
        <f>IF(L215="",0,VLOOKUP(L215,'Supporting Tables'!$A$78:$B$81,2,FALSE))</f>
        <v>0</v>
      </c>
      <c r="N215" s="160" t="str">
        <f>IF(L149="","",IF(L149="Yes",VLOOKUP(K215,'Supporting Tables'!$F$72:$J$134,2,FALSE),"NA"))</f>
        <v/>
      </c>
      <c r="O215" s="421"/>
      <c r="P215" s="53" t="s">
        <v>373</v>
      </c>
      <c r="Q215" s="228"/>
      <c r="R215" s="16">
        <f>IF(Q215="",0,VLOOKUP(Q215,'Supporting Tables'!$A$78:$B$81,2,FALSE))</f>
        <v>0</v>
      </c>
      <c r="S215" s="160" t="str">
        <f>IF(Q149="","",IF(Q149="Yes",VLOOKUP(P215,'Supporting Tables'!$F$72:$J$134,2,FALSE),"NA"))</f>
        <v/>
      </c>
      <c r="T215" s="415"/>
      <c r="U215" s="181"/>
    </row>
    <row r="216" spans="1:21" ht="34">
      <c r="A216" s="53" t="s">
        <v>354</v>
      </c>
      <c r="B216" s="222"/>
      <c r="C216" s="16">
        <f>IF(B216="",0,VLOOKUP(B216,'Supporting Tables'!$A$78:$B$81,2,FALSE))</f>
        <v>0</v>
      </c>
      <c r="D216" s="160" t="str">
        <f>IF(B150="","",IF(B150="Yes",VLOOKUP(A216,'Supporting Tables'!$F$72:$J$134,2,FALSE),"NA"))</f>
        <v/>
      </c>
      <c r="E216" s="231"/>
      <c r="F216" s="30" t="s">
        <v>357</v>
      </c>
      <c r="G216" s="228"/>
      <c r="H216" s="16">
        <f>IF(G216="",0,VLOOKUP(G216,'Supporting Tables'!$A$78:$B$81,2,FALSE))</f>
        <v>0</v>
      </c>
      <c r="I216" s="160" t="str">
        <f>IF(G150="","",IF(G150="Yes",VLOOKUP(F216,'Supporting Tables'!$F$72:$J$134,2,FALSE),"NA"))</f>
        <v/>
      </c>
      <c r="J216" s="231"/>
      <c r="K216" s="418" t="s">
        <v>560</v>
      </c>
      <c r="L216" s="228"/>
      <c r="M216" s="16">
        <f>IF(L216="",0,VLOOKUP(L216,'Supporting Tables'!$A$78:$B$81,2,FALSE))</f>
        <v>0</v>
      </c>
      <c r="N216" s="160" t="str">
        <f>IF(L150="","",IF(L150="Yes",VLOOKUP(K216,'Supporting Tables'!$F$72:$J$134,2,FALSE),"NA"))</f>
        <v/>
      </c>
      <c r="O216" s="421"/>
      <c r="P216" s="53" t="s">
        <v>374</v>
      </c>
      <c r="Q216" s="228"/>
      <c r="R216" s="16">
        <f>IF(Q216="",0,VLOOKUP(Q216,'Supporting Tables'!$A$78:$B$81,2,FALSE))</f>
        <v>0</v>
      </c>
      <c r="S216" s="160" t="str">
        <f>IF(Q150="","",IF(Q150="Yes",VLOOKUP(P216,'Supporting Tables'!$F$72:$J$134,2,FALSE),"NA"))</f>
        <v/>
      </c>
      <c r="T216" s="415"/>
      <c r="U216" s="181"/>
    </row>
    <row r="217" spans="1:21" ht="34">
      <c r="A217" s="53" t="s">
        <v>355</v>
      </c>
      <c r="B217" s="222"/>
      <c r="C217" s="16">
        <f>IF(B217="",0,VLOOKUP(B217,'Supporting Tables'!$A$78:$B$81,2,FALSE))</f>
        <v>0</v>
      </c>
      <c r="D217" s="160" t="str">
        <f>IF(B151="","",IF(B151="Yes",VLOOKUP(A217,'Supporting Tables'!$F$72:$J$134,2,FALSE),"NA"))</f>
        <v/>
      </c>
      <c r="E217" s="231"/>
      <c r="F217" s="30" t="s">
        <v>358</v>
      </c>
      <c r="G217" s="228"/>
      <c r="H217" s="16">
        <f>IF(G217="",0,VLOOKUP(G217,'Supporting Tables'!$A$78:$B$81,2,FALSE))</f>
        <v>0</v>
      </c>
      <c r="I217" s="160" t="str">
        <f>IF(G151="","",IF(G151="Yes",VLOOKUP(F217,'Supporting Tables'!$F$72:$J$134,2,FALSE),"NA"))</f>
        <v/>
      </c>
      <c r="J217" s="231"/>
      <c r="K217" s="53" t="s">
        <v>376</v>
      </c>
      <c r="L217" s="228"/>
      <c r="M217" s="16">
        <f>IF(L217="",0,VLOOKUP(L217,'Supporting Tables'!$A$78:$B$81,2,FALSE))</f>
        <v>0</v>
      </c>
      <c r="N217" s="160" t="str">
        <f>IF(L151="","",IF(L151="Yes",VLOOKUP(K217,'Supporting Tables'!$F$72:$J$134,2,FALSE),"NA"))</f>
        <v/>
      </c>
      <c r="O217" s="420"/>
      <c r="P217" s="53" t="s">
        <v>376</v>
      </c>
      <c r="Q217" s="228"/>
      <c r="R217" s="16">
        <f>IF(Q217="",0,VLOOKUP(Q217,'Supporting Tables'!$A$78:$B$81,2,FALSE))</f>
        <v>0</v>
      </c>
      <c r="S217" s="160" t="str">
        <f>IF(Q151="","",IF(Q151="Yes",VLOOKUP(P217,'Supporting Tables'!$F$72:$J$134,2,FALSE),"NA"))</f>
        <v/>
      </c>
      <c r="T217" s="415"/>
      <c r="U217" s="181"/>
    </row>
    <row r="218" spans="1:21" ht="34">
      <c r="A218" s="53" t="s">
        <v>356</v>
      </c>
      <c r="B218" s="222"/>
      <c r="C218" s="16">
        <f>IF(B218="",0,VLOOKUP(B218,'Supporting Tables'!$A$78:$B$81,2,FALSE))</f>
        <v>0</v>
      </c>
      <c r="D218" s="160" t="str">
        <f>IF(B152="","",IF(B152="Yes",VLOOKUP(A218,'Supporting Tables'!$F$72:$J$134,2,FALSE),"NA"))</f>
        <v/>
      </c>
      <c r="E218" s="231"/>
      <c r="F218" s="30" t="s">
        <v>31</v>
      </c>
      <c r="G218" s="228"/>
      <c r="H218" s="16">
        <f>IF(G218="",0,VLOOKUP(G218,'Supporting Tables'!$A$78:$B$81,2,FALSE))</f>
        <v>0</v>
      </c>
      <c r="I218" s="160" t="str">
        <f>IF(G152="","",IF(G152="Yes",VLOOKUP(F218,'Supporting Tables'!$F$72:$J$134,2,FALSE),"NA"))</f>
        <v/>
      </c>
      <c r="J218" s="231"/>
      <c r="K218" s="53" t="s">
        <v>377</v>
      </c>
      <c r="L218" s="228"/>
      <c r="M218" s="16">
        <f>IF(L218="",0,VLOOKUP(L218,'Supporting Tables'!$A$78:$B$81,2,FALSE))</f>
        <v>0</v>
      </c>
      <c r="N218" s="160" t="str">
        <f>IF(L152="","",IF(L152="Yes",VLOOKUP(K218,'Supporting Tables'!$F$72:$J$134,2,FALSE),"NA"))</f>
        <v/>
      </c>
      <c r="O218" s="420"/>
      <c r="P218" s="53" t="s">
        <v>377</v>
      </c>
      <c r="Q218" s="228"/>
      <c r="R218" s="16">
        <f>IF(Q218="",0,VLOOKUP(Q218,'Supporting Tables'!$A$78:$B$81,2,FALSE))</f>
        <v>0</v>
      </c>
      <c r="S218" s="160" t="str">
        <f>IF(Q152="","",IF(Q152="Yes",VLOOKUP(P218,'Supporting Tables'!$F$72:$J$134,2,FALSE),"NA"))</f>
        <v/>
      </c>
      <c r="T218" s="415"/>
      <c r="U218" s="181"/>
    </row>
    <row r="219" spans="1:21" ht="51">
      <c r="A219" s="53" t="s">
        <v>357</v>
      </c>
      <c r="B219" s="222"/>
      <c r="C219" s="16">
        <f>IF(B219="",0,VLOOKUP(B219,'Supporting Tables'!$A$78:$B$81,2,FALSE))</f>
        <v>0</v>
      </c>
      <c r="D219" s="160" t="str">
        <f>IF(B153="","",IF(B153="Yes",VLOOKUP(A219,'Supporting Tables'!$F$72:$J$134,2,FALSE),"NA"))</f>
        <v/>
      </c>
      <c r="E219" s="231"/>
      <c r="F219" s="30" t="s">
        <v>359</v>
      </c>
      <c r="G219" s="228"/>
      <c r="H219" s="16">
        <f>IF(G219="",0,VLOOKUP(G219,'Supporting Tables'!$A$78:$B$81,2,FALSE))</f>
        <v>0</v>
      </c>
      <c r="I219" s="160" t="str">
        <f>IF(G153="","",IF(G153="Yes",VLOOKUP(F219,'Supporting Tables'!$F$72:$J$134,2,FALSE),"NA"))</f>
        <v/>
      </c>
      <c r="J219" s="231"/>
      <c r="K219" s="418" t="s">
        <v>563</v>
      </c>
      <c r="L219" s="228"/>
      <c r="M219" s="16">
        <f>IF(L219="",0,VLOOKUP(L219,'Supporting Tables'!$A$78:$B$81,2,FALSE))</f>
        <v>0</v>
      </c>
      <c r="N219" s="160" t="str">
        <f>IF(L153="","",IF(L153="Yes",VLOOKUP(K219,'Supporting Tables'!$F$72:$J$134,2,FALSE),"NA"))</f>
        <v/>
      </c>
      <c r="O219" s="421"/>
      <c r="P219" s="418" t="s">
        <v>565</v>
      </c>
      <c r="Q219" s="228"/>
      <c r="R219" s="16">
        <f>IF(Q219="",0,VLOOKUP(Q219,'Supporting Tables'!$A$78:$B$81,2,FALSE))</f>
        <v>0</v>
      </c>
      <c r="S219" s="160" t="str">
        <f>IF(Q153="","",IF(Q153="Yes",VLOOKUP(P219,'Supporting Tables'!$F$72:$J$134,2,FALSE),"NA"))</f>
        <v/>
      </c>
      <c r="T219" s="416"/>
      <c r="U219" s="181"/>
    </row>
    <row r="220" spans="1:21" ht="51">
      <c r="A220" s="53" t="s">
        <v>358</v>
      </c>
      <c r="B220" s="222"/>
      <c r="C220" s="16">
        <f>IF(B220="",0,VLOOKUP(B220,'Supporting Tables'!$A$78:$B$81,2,FALSE))</f>
        <v>0</v>
      </c>
      <c r="D220" s="160" t="str">
        <f>IF(B154="","",IF(B154="Yes",VLOOKUP(A220,'Supporting Tables'!$F$72:$J$134,2,FALSE),"NA"))</f>
        <v/>
      </c>
      <c r="E220" s="231"/>
      <c r="F220" s="30" t="s">
        <v>360</v>
      </c>
      <c r="G220" s="228"/>
      <c r="H220" s="16">
        <f>IF(G220="",0,VLOOKUP(G220,'Supporting Tables'!$A$78:$B$81,2,FALSE))</f>
        <v>0</v>
      </c>
      <c r="I220" s="160" t="str">
        <f>IF(G154="","",IF(G154="Yes",VLOOKUP(F220,'Supporting Tables'!$F$72:$J$134,2,FALSE),"NA"))</f>
        <v/>
      </c>
      <c r="J220" s="231"/>
      <c r="K220" s="418" t="s">
        <v>564</v>
      </c>
      <c r="L220" s="228"/>
      <c r="M220" s="16">
        <f>IF(L220="",0,VLOOKUP(L220,'Supporting Tables'!$A$78:$B$81,2,FALSE))</f>
        <v>0</v>
      </c>
      <c r="N220" s="160" t="str">
        <f>IF(L154="","",IF(L154="Yes",VLOOKUP(K220,'Supporting Tables'!$F$72:$J$134,2,FALSE),"NA"))</f>
        <v/>
      </c>
      <c r="O220" s="421"/>
      <c r="P220" s="418" t="s">
        <v>569</v>
      </c>
      <c r="Q220" s="228"/>
      <c r="R220" s="16">
        <f>IF(Q220="",0,VLOOKUP(Q220,'Supporting Tables'!$A$78:$B$81,2,FALSE))</f>
        <v>0</v>
      </c>
      <c r="S220" s="160" t="str">
        <f>IF(Q154="","",IF(Q154="Yes",VLOOKUP(P220,'Supporting Tables'!$F$72:$J$134,2,FALSE),"NA"))</f>
        <v/>
      </c>
      <c r="T220" s="416"/>
      <c r="U220" s="181"/>
    </row>
    <row r="221" spans="1:21" ht="34">
      <c r="A221" s="53" t="s">
        <v>31</v>
      </c>
      <c r="B221" s="222"/>
      <c r="C221" s="16">
        <f>IF(B221="",0,VLOOKUP(B221,'Supporting Tables'!$A$78:$B$81,2,FALSE))</f>
        <v>0</v>
      </c>
      <c r="D221" s="160" t="str">
        <f>IF(B155="","",IF(B155="Yes",VLOOKUP(A221,'Supporting Tables'!$F$72:$J$134,2,FALSE),"NA"))</f>
        <v/>
      </c>
      <c r="E221" s="231"/>
      <c r="F221" s="30" t="s">
        <v>363</v>
      </c>
      <c r="G221" s="228"/>
      <c r="H221" s="16">
        <f>IF(G221="",0,VLOOKUP(G221,'Supporting Tables'!$A$78:$B$81,2,FALSE))</f>
        <v>0</v>
      </c>
      <c r="I221" s="160" t="str">
        <f>IF(G155="","",IF(G155="Yes",VLOOKUP(F221,'Supporting Tables'!$F$72:$J$134,2,FALSE),"NA"))</f>
        <v/>
      </c>
      <c r="J221" s="231"/>
      <c r="K221" s="418" t="s">
        <v>562</v>
      </c>
      <c r="L221" s="228"/>
      <c r="M221" s="16">
        <f>IF(L221="",0,VLOOKUP(L221,'Supporting Tables'!$A$78:$B$81,2,FALSE))</f>
        <v>0</v>
      </c>
      <c r="N221" s="160" t="str">
        <f>IF(L155="","",IF(L155="Yes",VLOOKUP(K221,'Supporting Tables'!$F$72:$J$134,2,FALSE),"NA"))</f>
        <v/>
      </c>
      <c r="O221" s="421"/>
      <c r="P221" s="53" t="s">
        <v>379</v>
      </c>
      <c r="Q221" s="228"/>
      <c r="R221" s="16">
        <f>IF(Q221="",0,VLOOKUP(Q221,'Supporting Tables'!$A$78:$B$81,2,FALSE))</f>
        <v>0</v>
      </c>
      <c r="S221" s="160" t="str">
        <f>IF(Q155="","",IF(Q155="Yes",VLOOKUP(P221,'Supporting Tables'!$F$72:$J$134,2,FALSE),"NA"))</f>
        <v/>
      </c>
      <c r="T221" s="415"/>
      <c r="U221" s="181"/>
    </row>
    <row r="222" spans="1:21" ht="51">
      <c r="A222" s="53" t="s">
        <v>359</v>
      </c>
      <c r="B222" s="222"/>
      <c r="C222" s="16">
        <f>IF(B222="",0,VLOOKUP(B222,'Supporting Tables'!$A$78:$B$81,2,FALSE))</f>
        <v>0</v>
      </c>
      <c r="D222" s="160" t="str">
        <f>IF(B156="","",IF(B156="Yes",VLOOKUP(A222,'Supporting Tables'!$F$72:$J$134,2,FALSE),"NA"))</f>
        <v/>
      </c>
      <c r="E222" s="231"/>
      <c r="F222" s="30" t="s">
        <v>364</v>
      </c>
      <c r="G222" s="228"/>
      <c r="H222" s="16">
        <f>IF(G222="",0,VLOOKUP(G222,'Supporting Tables'!$A$78:$B$81,2,FALSE))</f>
        <v>0</v>
      </c>
      <c r="I222" s="160" t="str">
        <f>IF(G156="","",IF(G156="Yes",VLOOKUP(F222,'Supporting Tables'!$F$72:$J$134,2,FALSE),"NA"))</f>
        <v/>
      </c>
      <c r="J222" s="231"/>
      <c r="K222" s="53" t="s">
        <v>379</v>
      </c>
      <c r="L222" s="228"/>
      <c r="M222" s="16">
        <f>IF(L222="",0,VLOOKUP(L222,'Supporting Tables'!$A$78:$B$81,2,FALSE))</f>
        <v>0</v>
      </c>
      <c r="N222" s="160" t="str">
        <f>IF(L156="","",IF(L156="Yes",VLOOKUP(K222,'Supporting Tables'!$F$72:$J$134,2,FALSE),"NA"))</f>
        <v/>
      </c>
      <c r="O222" s="420"/>
      <c r="P222" s="53" t="s">
        <v>380</v>
      </c>
      <c r="Q222" s="228"/>
      <c r="R222" s="16">
        <f>IF(Q222="",0,VLOOKUP(Q222,'Supporting Tables'!$A$78:$B$81,2,FALSE))</f>
        <v>0</v>
      </c>
      <c r="S222" s="160" t="str">
        <f>IF(Q156="","",IF(Q156="Yes",VLOOKUP(P222,'Supporting Tables'!$F$72:$J$134,2,FALSE),"NA"))</f>
        <v/>
      </c>
      <c r="T222" s="415"/>
      <c r="U222" s="181"/>
    </row>
    <row r="223" spans="1:21" ht="68">
      <c r="A223" s="53" t="s">
        <v>360</v>
      </c>
      <c r="B223" s="222"/>
      <c r="C223" s="16">
        <f>IF(B223="",0,VLOOKUP(B223,'Supporting Tables'!$A$78:$B$81,2,FALSE))</f>
        <v>0</v>
      </c>
      <c r="D223" s="160" t="str">
        <f>IF(B157="","",IF(B157="Yes",VLOOKUP(A223,'Supporting Tables'!$F$72:$J$134,2,FALSE),"NA"))</f>
        <v/>
      </c>
      <c r="E223" s="231"/>
      <c r="F223" s="418" t="s">
        <v>558</v>
      </c>
      <c r="G223" s="228"/>
      <c r="H223" s="16">
        <f>IF(G223="",0,VLOOKUP(G223,'Supporting Tables'!$A$78:$B$81,2,FALSE))</f>
        <v>0</v>
      </c>
      <c r="I223" s="160" t="str">
        <f>IF(G157="","",IF(G157="Yes",VLOOKUP(F223,'Supporting Tables'!$F$72:$J$134,2,FALSE),"NA"))</f>
        <v/>
      </c>
      <c r="J223" s="231"/>
      <c r="K223" s="53" t="s">
        <v>380</v>
      </c>
      <c r="L223" s="228"/>
      <c r="M223" s="16">
        <f>IF(L223="",0,VLOOKUP(L223,'Supporting Tables'!$A$78:$B$81,2,FALSE))</f>
        <v>0</v>
      </c>
      <c r="N223" s="160" t="str">
        <f>IF(L157="","",IF(L157="Yes",VLOOKUP(K223,'Supporting Tables'!$F$72:$J$134,2,FALSE),"NA"))</f>
        <v/>
      </c>
      <c r="O223" s="420"/>
      <c r="P223" s="415" t="s">
        <v>303</v>
      </c>
      <c r="Q223" s="16"/>
      <c r="R223" s="16"/>
      <c r="S223" s="16"/>
      <c r="T223" s="134"/>
      <c r="U223" s="181"/>
    </row>
    <row r="224" spans="1:21" ht="102">
      <c r="A224" s="416" t="s">
        <v>558</v>
      </c>
      <c r="B224" s="222"/>
      <c r="C224" s="16">
        <f>IF(B224="",0,VLOOKUP(B224,'Supporting Tables'!$A$78:$B$81,2,FALSE))</f>
        <v>0</v>
      </c>
      <c r="D224" s="160" t="str">
        <f>IF(B158="","",IF(B158="Yes",VLOOKUP(A224,'Supporting Tables'!$F$72:$J$134,2,FALSE),"NA"))</f>
        <v/>
      </c>
      <c r="E224" s="231"/>
      <c r="F224" s="418" t="s">
        <v>559</v>
      </c>
      <c r="G224" s="228"/>
      <c r="H224" s="16">
        <f>IF(G224="",0,VLOOKUP(G224,'Supporting Tables'!$A$78:$B$81,2,FALSE))</f>
        <v>0</v>
      </c>
      <c r="I224" s="160" t="str">
        <f>IF(G158="","",IF(G158="Yes",VLOOKUP(F224,'Supporting Tables'!$F$72:$J$134,2,FALSE),"NA"))</f>
        <v/>
      </c>
      <c r="J224" s="231"/>
      <c r="K224" s="418" t="s">
        <v>565</v>
      </c>
      <c r="L224" s="228"/>
      <c r="M224" s="16">
        <f>IF(L224="",0,VLOOKUP(L224,'Supporting Tables'!$A$78:$B$81,2,FALSE))</f>
        <v>0</v>
      </c>
      <c r="N224" s="160" t="str">
        <f>IF(L158="","",IF(L158="Yes",VLOOKUP(K224,'Supporting Tables'!$F$72:$J$134,2,FALSE),"NA"))</f>
        <v/>
      </c>
      <c r="O224" s="421"/>
      <c r="P224" s="419" t="str">
        <f>IF(P158&lt;&gt;"",P158,"")</f>
        <v/>
      </c>
      <c r="Q224" s="228"/>
      <c r="R224" s="16">
        <f>IF(Q224="",0,VLOOKUP(Q224,'Supporting Tables'!$A$78:$B$81,2,FALSE))</f>
        <v>0</v>
      </c>
      <c r="S224" s="16"/>
      <c r="T224" s="134"/>
      <c r="U224" s="181"/>
    </row>
    <row r="225" spans="1:21" ht="34">
      <c r="A225" s="416" t="s">
        <v>559</v>
      </c>
      <c r="B225" s="222"/>
      <c r="C225" s="16">
        <f>IF(B225="",0,VLOOKUP(B225,'Supporting Tables'!$A$78:$B$81,2,FALSE))</f>
        <v>0</v>
      </c>
      <c r="D225" s="160" t="str">
        <f>IF(B159="","",IF(B159="Yes",VLOOKUP(A225,'Supporting Tables'!$F$72:$J$134,2,FALSE),"NA"))</f>
        <v/>
      </c>
      <c r="E225" s="231"/>
      <c r="F225" s="418" t="s">
        <v>560</v>
      </c>
      <c r="G225" s="228"/>
      <c r="H225" s="16">
        <f>IF(G225="",0,VLOOKUP(G225,'Supporting Tables'!$A$78:$B$81,2,FALSE))</f>
        <v>0</v>
      </c>
      <c r="I225" s="160" t="str">
        <f>IF(G159="","",IF(G159="Yes",VLOOKUP(F225,'Supporting Tables'!$F$72:$J$134,2,FALSE),"NA"))</f>
        <v/>
      </c>
      <c r="J225" s="231"/>
      <c r="K225" s="418" t="s">
        <v>569</v>
      </c>
      <c r="L225" s="228"/>
      <c r="M225" s="16">
        <f>IF(L225="",0,VLOOKUP(L225,'Supporting Tables'!$A$78:$B$81,2,FALSE))</f>
        <v>0</v>
      </c>
      <c r="N225" s="160" t="str">
        <f>IF(L159="","",IF(L159="Yes",VLOOKUP(K225,'Supporting Tables'!$F$72:$J$134,2,FALSE),"NA"))</f>
        <v/>
      </c>
      <c r="O225" s="421"/>
      <c r="P225" s="16"/>
      <c r="Q225" s="16"/>
      <c r="R225" s="16"/>
      <c r="S225" s="16"/>
      <c r="T225" s="134"/>
      <c r="U225" s="181"/>
    </row>
    <row r="226" spans="1:21" ht="34">
      <c r="A226" s="416" t="s">
        <v>560</v>
      </c>
      <c r="B226" s="222"/>
      <c r="C226" s="16">
        <f>IF(B226="",0,VLOOKUP(B226,'Supporting Tables'!$A$78:$B$81,2,FALSE))</f>
        <v>0</v>
      </c>
      <c r="D226" s="160" t="str">
        <f>IF(B160="","",IF(B160="Yes",VLOOKUP(A226,'Supporting Tables'!$F$72:$J$134,2,FALSE),"NA"))</f>
        <v/>
      </c>
      <c r="E226" s="231"/>
      <c r="F226" s="30" t="s">
        <v>365</v>
      </c>
      <c r="G226" s="228"/>
      <c r="H226" s="16">
        <f>IF(G226="",0,VLOOKUP(G226,'Supporting Tables'!$A$78:$B$81,2,FALSE))</f>
        <v>0</v>
      </c>
      <c r="I226" s="160" t="str">
        <f>IF(G160="","",IF(G160="Yes",VLOOKUP(F226,'Supporting Tables'!$F$72:$J$134,2,FALSE),"NA"))</f>
        <v/>
      </c>
      <c r="J226" s="231"/>
      <c r="K226" s="53" t="s">
        <v>382</v>
      </c>
      <c r="L226" s="228"/>
      <c r="M226" s="16">
        <f>IF(L226="",0,VLOOKUP(L226,'Supporting Tables'!$A$78:$B$81,2,FALSE))</f>
        <v>0</v>
      </c>
      <c r="N226" s="160" t="str">
        <f>IF(L160="","",IF(L160="Yes",VLOOKUP(K226,'Supporting Tables'!$F$72:$J$134,2,FALSE),"NA"))</f>
        <v/>
      </c>
      <c r="O226" s="420"/>
      <c r="P226" s="16"/>
      <c r="Q226" s="16"/>
      <c r="R226" s="16"/>
      <c r="S226" s="16"/>
      <c r="T226" s="134"/>
      <c r="U226" s="181"/>
    </row>
    <row r="227" spans="1:21" ht="17">
      <c r="A227" s="53" t="s">
        <v>361</v>
      </c>
      <c r="B227" s="222"/>
      <c r="C227" s="16">
        <f>IF(B227="",0,VLOOKUP(B227,'Supporting Tables'!$A$78:$B$81,2,FALSE))</f>
        <v>0</v>
      </c>
      <c r="D227" s="160" t="str">
        <f>IF(B161="","",IF(B161="Yes",VLOOKUP(A227,'Supporting Tables'!$F$72:$J$134,2,FALSE),"NA"))</f>
        <v/>
      </c>
      <c r="E227" s="231"/>
      <c r="F227" s="53" t="s">
        <v>366</v>
      </c>
      <c r="G227" s="228"/>
      <c r="H227" s="16">
        <f>IF(G227="",0,VLOOKUP(G227,'Supporting Tables'!$A$78:$B$81,2,FALSE))</f>
        <v>0</v>
      </c>
      <c r="I227" s="160" t="str">
        <f>IF(G161="","",IF(G161="Yes",VLOOKUP(F227,'Supporting Tables'!$F$72:$J$134,2,FALSE),"NA"))</f>
        <v/>
      </c>
      <c r="J227" s="231"/>
      <c r="K227" s="53" t="s">
        <v>383</v>
      </c>
      <c r="L227" s="228"/>
      <c r="M227" s="16">
        <f>IF(L227="",0,VLOOKUP(L227,'Supporting Tables'!$A$78:$B$81,2,FALSE))</f>
        <v>0</v>
      </c>
      <c r="N227" s="160" t="str">
        <f>IF(L161="","",IF(L161="Yes",VLOOKUP(K227,'Supporting Tables'!$F$72:$J$134,2,FALSE),"NA"))</f>
        <v/>
      </c>
      <c r="O227" s="420"/>
      <c r="P227" s="16"/>
      <c r="Q227" s="16"/>
      <c r="R227" s="16"/>
      <c r="S227" s="16"/>
      <c r="T227" s="134"/>
      <c r="U227" s="181"/>
    </row>
    <row r="228" spans="1:21" ht="17">
      <c r="A228" s="53" t="s">
        <v>362</v>
      </c>
      <c r="B228" s="222"/>
      <c r="C228" s="16">
        <f>IF(B228="",0,VLOOKUP(B228,'Supporting Tables'!$A$78:$B$81,2,FALSE))</f>
        <v>0</v>
      </c>
      <c r="D228" s="160" t="str">
        <f>IF(B162="","",IF(B162="Yes",VLOOKUP(A228,'Supporting Tables'!$F$72:$J$134,2,FALSE),"NA"))</f>
        <v/>
      </c>
      <c r="E228" s="231"/>
      <c r="F228" s="53" t="s">
        <v>367</v>
      </c>
      <c r="G228" s="228"/>
      <c r="H228" s="16">
        <f>IF(G228="",0,VLOOKUP(G228,'Supporting Tables'!$A$78:$B$81,2,FALSE))</f>
        <v>0</v>
      </c>
      <c r="I228" s="160" t="str">
        <f>IF(G162="","",IF(G162="Yes",VLOOKUP(F228,'Supporting Tables'!$F$72:$J$134,2,FALSE),"NA"))</f>
        <v/>
      </c>
      <c r="J228" s="231"/>
      <c r="K228" s="53" t="s">
        <v>303</v>
      </c>
      <c r="L228" s="16"/>
      <c r="M228" s="16"/>
      <c r="N228" s="16"/>
      <c r="O228" s="153"/>
      <c r="P228" s="16"/>
      <c r="Q228" s="16"/>
      <c r="R228" s="16"/>
      <c r="S228" s="16"/>
      <c r="T228" s="134"/>
      <c r="U228" s="181"/>
    </row>
    <row r="229" spans="1:21" ht="17">
      <c r="A229" s="53" t="s">
        <v>363</v>
      </c>
      <c r="B229" s="222"/>
      <c r="C229" s="16">
        <f>IF(B229="",0,VLOOKUP(B229,'Supporting Tables'!$A$78:$B$81,2,FALSE))</f>
        <v>0</v>
      </c>
      <c r="D229" s="160" t="str">
        <f>IF(B163="","",IF(B163="Yes",VLOOKUP(A229,'Supporting Tables'!$F$72:$J$134,2,FALSE),"NA"))</f>
        <v/>
      </c>
      <c r="E229" s="231"/>
      <c r="F229" s="53" t="s">
        <v>368</v>
      </c>
      <c r="G229" s="228"/>
      <c r="H229" s="16">
        <f>IF(G229="",0,VLOOKUP(G229,'Supporting Tables'!$A$78:$B$81,2,FALSE))</f>
        <v>0</v>
      </c>
      <c r="I229" s="160" t="str">
        <f>IF(G163="","",IF(G163="Yes",VLOOKUP(F229,'Supporting Tables'!$F$72:$J$134,2,FALSE),"NA"))</f>
        <v/>
      </c>
      <c r="J229" s="231"/>
      <c r="K229" s="111" t="str">
        <f>IF(K163&lt;&gt;"",K163,"")</f>
        <v/>
      </c>
      <c r="L229" s="228"/>
      <c r="M229" s="16">
        <f>IF(L229="",0,VLOOKUP(L229,'Supporting Tables'!$A$78:$B$81,2,FALSE))</f>
        <v>0</v>
      </c>
      <c r="N229" s="160" t="str">
        <f>IF(L163="","",IF(L163="Yes",VLOOKUP(K229,'Supporting Tables'!$F$72:$J$134,2,FALSE),"NA"))</f>
        <v/>
      </c>
      <c r="O229" s="153"/>
      <c r="P229" s="16"/>
      <c r="Q229" s="16"/>
      <c r="R229" s="16"/>
      <c r="S229" s="16"/>
      <c r="T229" s="134"/>
      <c r="U229" s="181"/>
    </row>
    <row r="230" spans="1:21" ht="34">
      <c r="A230" s="53" t="s">
        <v>364</v>
      </c>
      <c r="B230" s="222"/>
      <c r="C230" s="16">
        <f>IF(B230="",0,VLOOKUP(B230,'Supporting Tables'!$A$78:$B$81,2,FALSE))</f>
        <v>0</v>
      </c>
      <c r="D230" s="160" t="str">
        <f>IF(B164="","",IF(B164="Yes",VLOOKUP(A230,'Supporting Tables'!$F$72:$J$134,2,FALSE),"NA"))</f>
        <v/>
      </c>
      <c r="E230" s="231"/>
      <c r="F230" s="418" t="s">
        <v>566</v>
      </c>
      <c r="G230" s="228"/>
      <c r="H230" s="16">
        <f>IF(G230="",0,VLOOKUP(G230,'Supporting Tables'!$A$78:$B$81,2,FALSE))</f>
        <v>0</v>
      </c>
      <c r="I230" s="160" t="str">
        <f>IF(G164="","",IF(G164="Yes",VLOOKUP(F230,'Supporting Tables'!$F$72:$J$134,2,FALSE),"NA"))</f>
        <v/>
      </c>
      <c r="J230" s="231"/>
      <c r="K230" s="36"/>
      <c r="L230" s="16"/>
      <c r="M230" s="16"/>
      <c r="N230" s="16"/>
      <c r="O230" s="153"/>
      <c r="P230" s="16"/>
      <c r="Q230" s="16"/>
      <c r="R230" s="16"/>
      <c r="S230" s="16"/>
      <c r="T230" s="134"/>
      <c r="U230" s="181"/>
    </row>
    <row r="231" spans="1:21" ht="34">
      <c r="A231" s="53" t="s">
        <v>365</v>
      </c>
      <c r="B231" s="222"/>
      <c r="C231" s="16">
        <f>IF(B231="",0,VLOOKUP(B231,'Supporting Tables'!$A$78:$B$81,2,FALSE))</f>
        <v>0</v>
      </c>
      <c r="D231" s="160" t="str">
        <f>IF(B165="","",IF(B165="Yes",VLOOKUP(A231,'Supporting Tables'!$F$72:$J$134,2,FALSE),"NA"))</f>
        <v/>
      </c>
      <c r="E231" s="231"/>
      <c r="F231" s="418" t="s">
        <v>562</v>
      </c>
      <c r="G231" s="228"/>
      <c r="H231" s="16">
        <f>IF(G231="",0,VLOOKUP(G231,'Supporting Tables'!$A$78:$B$81,2,FALSE))</f>
        <v>0</v>
      </c>
      <c r="I231" s="160" t="str">
        <f>IF(G165="","",IF(G165="Yes",VLOOKUP(F231,'Supporting Tables'!$F$72:$J$134,2,FALSE),"NA"))</f>
        <v/>
      </c>
      <c r="J231" s="231"/>
      <c r="K231" s="36"/>
      <c r="L231" s="16"/>
      <c r="M231" s="16"/>
      <c r="N231" s="16"/>
      <c r="O231" s="153"/>
      <c r="P231" s="16"/>
      <c r="Q231" s="16"/>
      <c r="R231" s="16"/>
      <c r="S231" s="16"/>
      <c r="T231" s="134"/>
      <c r="U231" s="181"/>
    </row>
    <row r="232" spans="1:21" ht="51">
      <c r="A232" s="53" t="s">
        <v>366</v>
      </c>
      <c r="B232" s="222"/>
      <c r="C232" s="16">
        <f>IF(B232="",0,VLOOKUP(B232,'Supporting Tables'!$A$78:$B$81,2,FALSE))</f>
        <v>0</v>
      </c>
      <c r="D232" s="160" t="str">
        <f>IF(B166="","",IF(B166="Yes",VLOOKUP(A232,'Supporting Tables'!$F$72:$J$134,2,FALSE),"NA"))</f>
        <v/>
      </c>
      <c r="E232" s="231"/>
      <c r="F232" s="53" t="s">
        <v>371</v>
      </c>
      <c r="G232" s="228"/>
      <c r="H232" s="16">
        <f>IF(G232="",0,VLOOKUP(G232,'Supporting Tables'!$A$78:$B$81,2,FALSE))</f>
        <v>0</v>
      </c>
      <c r="I232" s="160" t="str">
        <f>IF(G166="","",IF(G166="Yes",VLOOKUP(F232,'Supporting Tables'!$F$72:$J$134,2,FALSE),"NA"))</f>
        <v/>
      </c>
      <c r="J232" s="231"/>
      <c r="K232" s="36"/>
      <c r="L232" s="16"/>
      <c r="M232" s="16"/>
      <c r="N232" s="16"/>
      <c r="O232" s="153"/>
      <c r="P232" s="16"/>
      <c r="Q232" s="16"/>
      <c r="R232" s="16"/>
      <c r="S232" s="16"/>
      <c r="T232" s="134"/>
      <c r="U232" s="181"/>
    </row>
    <row r="233" spans="1:21" ht="17">
      <c r="A233" s="53" t="s">
        <v>367</v>
      </c>
      <c r="B233" s="222"/>
      <c r="C233" s="16">
        <f>IF(B233="",0,VLOOKUP(B233,'Supporting Tables'!$A$78:$B$81,2,FALSE))</f>
        <v>0</v>
      </c>
      <c r="D233" s="160" t="str">
        <f>IF(B167="","",IF(B167="Yes",VLOOKUP(A233,'Supporting Tables'!$F$72:$J$134,2,FALSE),"NA"))</f>
        <v/>
      </c>
      <c r="E233" s="231"/>
      <c r="F233" s="53" t="s">
        <v>372</v>
      </c>
      <c r="G233" s="228"/>
      <c r="H233" s="16">
        <f>IF(G233="",0,VLOOKUP(G233,'Supporting Tables'!$A$78:$B$81,2,FALSE))</f>
        <v>0</v>
      </c>
      <c r="I233" s="160" t="str">
        <f>IF(G167="","",IF(G167="Yes",VLOOKUP(F233,'Supporting Tables'!$F$72:$J$134,2,FALSE),"NA"))</f>
        <v/>
      </c>
      <c r="J233" s="231"/>
      <c r="K233" s="36"/>
      <c r="L233" s="16"/>
      <c r="M233" s="16"/>
      <c r="N233" s="16"/>
      <c r="O233" s="153"/>
      <c r="P233" s="16"/>
      <c r="Q233" s="16"/>
      <c r="R233" s="16"/>
      <c r="S233" s="16"/>
      <c r="T233" s="134"/>
      <c r="U233" s="181"/>
    </row>
    <row r="234" spans="1:21" ht="34">
      <c r="A234" s="53" t="s">
        <v>368</v>
      </c>
      <c r="B234" s="222"/>
      <c r="C234" s="16">
        <f>IF(B234="",0,VLOOKUP(B234,'Supporting Tables'!$A$78:$B$81,2,FALSE))</f>
        <v>0</v>
      </c>
      <c r="D234" s="160" t="str">
        <f>IF(B168="","",IF(B168="Yes",VLOOKUP(A234,'Supporting Tables'!$F$72:$J$134,2,FALSE),"NA"))</f>
        <v/>
      </c>
      <c r="E234" s="231"/>
      <c r="F234" s="53" t="s">
        <v>373</v>
      </c>
      <c r="G234" s="228"/>
      <c r="H234" s="16">
        <f>IF(G234="",0,VLOOKUP(G234,'Supporting Tables'!$A$78:$B$81,2,FALSE))</f>
        <v>0</v>
      </c>
      <c r="I234" s="160" t="str">
        <f>IF(G168="","",IF(G168="Yes",VLOOKUP(F234,'Supporting Tables'!$F$72:$J$134,2,FALSE),"NA"))</f>
        <v/>
      </c>
      <c r="J234" s="231"/>
      <c r="K234" s="36"/>
      <c r="L234" s="16"/>
      <c r="M234" s="16"/>
      <c r="N234" s="16"/>
      <c r="O234" s="16"/>
      <c r="P234" s="36"/>
      <c r="Q234" s="16"/>
      <c r="R234" s="16"/>
      <c r="S234" s="16"/>
      <c r="T234" s="134"/>
      <c r="U234" s="181"/>
    </row>
    <row r="235" spans="1:21" ht="51">
      <c r="A235" s="416" t="s">
        <v>561</v>
      </c>
      <c r="B235" s="222"/>
      <c r="C235" s="16">
        <f>IF(B235="",0,VLOOKUP(B235,'Supporting Tables'!$A$78:$B$81,2,FALSE))</f>
        <v>0</v>
      </c>
      <c r="D235" s="160" t="str">
        <f>IF(B169="","",IF(B169="Yes",VLOOKUP(A235,'Supporting Tables'!$F$72:$J$134,2,FALSE),"NA"))</f>
        <v/>
      </c>
      <c r="E235" s="231"/>
      <c r="F235" s="53" t="s">
        <v>374</v>
      </c>
      <c r="G235" s="228"/>
      <c r="H235" s="16">
        <f>IF(G235="",0,VLOOKUP(G235,'Supporting Tables'!$A$78:$B$81,2,FALSE))</f>
        <v>0</v>
      </c>
      <c r="I235" s="160" t="str">
        <f>IF(G169="","",IF(G169="Yes",VLOOKUP(F235,'Supporting Tables'!$F$72:$J$134,2,FALSE),"NA"))</f>
        <v/>
      </c>
      <c r="J235" s="231"/>
      <c r="K235" s="36"/>
      <c r="L235" s="16"/>
      <c r="M235" s="16"/>
      <c r="N235" s="16"/>
      <c r="O235" s="16"/>
      <c r="P235" s="36"/>
      <c r="Q235" s="16"/>
      <c r="R235" s="16"/>
      <c r="S235" s="16"/>
      <c r="T235" s="134"/>
      <c r="U235" s="181"/>
    </row>
    <row r="236" spans="1:21" ht="34">
      <c r="A236" s="416" t="s">
        <v>566</v>
      </c>
      <c r="B236" s="222"/>
      <c r="C236" s="16">
        <f>IF(B236="",0,VLOOKUP(B236,'Supporting Tables'!$A$78:$B$81,2,FALSE))</f>
        <v>0</v>
      </c>
      <c r="D236" s="160" t="str">
        <f>IF(B170="","",IF(B170="Yes",VLOOKUP(A236,'Supporting Tables'!$F$72:$J$134,2,FALSE),"NA"))</f>
        <v/>
      </c>
      <c r="E236" s="231"/>
      <c r="F236" s="53" t="s">
        <v>375</v>
      </c>
      <c r="G236" s="228"/>
      <c r="H236" s="16">
        <f>IF(G236="",0,VLOOKUP(G236,'Supporting Tables'!$A$78:$B$81,2,FALSE))</f>
        <v>0</v>
      </c>
      <c r="I236" s="160" t="str">
        <f>IF(G170="","",IF(G170="Yes",VLOOKUP(F236,'Supporting Tables'!$F$72:$J$134,2,FALSE),"NA"))</f>
        <v/>
      </c>
      <c r="J236" s="231"/>
      <c r="K236" s="36"/>
      <c r="L236" s="16"/>
      <c r="M236" s="16"/>
      <c r="N236" s="16"/>
      <c r="O236" s="16"/>
      <c r="P236" s="36"/>
      <c r="Q236" s="16"/>
      <c r="R236" s="16"/>
      <c r="S236" s="16"/>
      <c r="T236" s="134"/>
      <c r="U236" s="181"/>
    </row>
    <row r="237" spans="1:21" ht="34">
      <c r="A237" s="416" t="s">
        <v>562</v>
      </c>
      <c r="B237" s="222"/>
      <c r="C237" s="16">
        <f>IF(B237="",0,VLOOKUP(B237,'Supporting Tables'!$A$78:$B$81,2,FALSE))</f>
        <v>0</v>
      </c>
      <c r="D237" s="160" t="str">
        <f>IF(B171="","",IF(B171="Yes",VLOOKUP(A237,'Supporting Tables'!$F$72:$J$134,2,FALSE),"NA"))</f>
        <v/>
      </c>
      <c r="E237" s="231"/>
      <c r="F237" s="53" t="s">
        <v>376</v>
      </c>
      <c r="G237" s="228"/>
      <c r="H237" s="16">
        <f>IF(G237="",0,VLOOKUP(G237,'Supporting Tables'!$A$78:$B$81,2,FALSE))</f>
        <v>0</v>
      </c>
      <c r="I237" s="160" t="str">
        <f>IF(G171="","",IF(G171="Yes",VLOOKUP(F237,'Supporting Tables'!$F$72:$J$134,2,FALSE),"NA"))</f>
        <v/>
      </c>
      <c r="J237" s="231"/>
      <c r="K237" s="36"/>
      <c r="L237" s="16"/>
      <c r="M237" s="16"/>
      <c r="N237" s="16"/>
      <c r="O237" s="16"/>
      <c r="P237" s="36"/>
      <c r="Q237" s="16"/>
      <c r="R237" s="16"/>
      <c r="S237" s="16"/>
      <c r="T237" s="134"/>
      <c r="U237" s="181"/>
    </row>
    <row r="238" spans="1:21" ht="34">
      <c r="A238" s="53" t="s">
        <v>369</v>
      </c>
      <c r="B238" s="222"/>
      <c r="C238" s="16">
        <f>IF(B238="",0,VLOOKUP(B238,'Supporting Tables'!$A$78:$B$81,2,FALSE))</f>
        <v>0</v>
      </c>
      <c r="D238" s="160" t="str">
        <f>IF(B172="","",IF(B172="Yes",VLOOKUP(A238,'Supporting Tables'!$F$72:$J$134,2,FALSE),"NA"))</f>
        <v/>
      </c>
      <c r="E238" s="231"/>
      <c r="F238" s="53" t="s">
        <v>377</v>
      </c>
      <c r="G238" s="228"/>
      <c r="H238" s="16">
        <f>IF(G238="",0,VLOOKUP(G238,'Supporting Tables'!$A$78:$B$81,2,FALSE))</f>
        <v>0</v>
      </c>
      <c r="I238" s="160" t="str">
        <f>IF(G172="","",IF(G172="Yes",VLOOKUP(F238,'Supporting Tables'!$F$72:$J$134,2,FALSE),"NA"))</f>
        <v/>
      </c>
      <c r="J238" s="231"/>
      <c r="K238" s="36"/>
      <c r="L238" s="16"/>
      <c r="M238" s="16"/>
      <c r="N238" s="16"/>
      <c r="O238" s="16"/>
      <c r="P238" s="36"/>
      <c r="Q238" s="16"/>
      <c r="R238" s="16"/>
      <c r="S238" s="16"/>
      <c r="T238" s="134"/>
      <c r="U238" s="181"/>
    </row>
    <row r="239" spans="1:21" ht="34">
      <c r="A239" s="53" t="s">
        <v>370</v>
      </c>
      <c r="B239" s="222"/>
      <c r="C239" s="16">
        <f>IF(B239="",0,VLOOKUP(B239,'Supporting Tables'!$A$78:$B$81,2,FALSE))</f>
        <v>0</v>
      </c>
      <c r="D239" s="160" t="str">
        <f>IF(B173="","",IF(B173="Yes",VLOOKUP(A239,'Supporting Tables'!$F$72:$J$134,2,FALSE),"NA"))</f>
        <v/>
      </c>
      <c r="E239" s="231"/>
      <c r="F239" s="418" t="s">
        <v>563</v>
      </c>
      <c r="G239" s="228"/>
      <c r="H239" s="16">
        <f>IF(G239="",0,VLOOKUP(G239,'Supporting Tables'!$A$78:$B$81,2,FALSE))</f>
        <v>0</v>
      </c>
      <c r="I239" s="160" t="str">
        <f>IF(G173="","",IF(G173="Yes",VLOOKUP(F239,'Supporting Tables'!$F$72:$J$134,2,FALSE),"NA"))</f>
        <v/>
      </c>
      <c r="J239" s="231"/>
      <c r="K239" s="36"/>
      <c r="L239" s="16"/>
      <c r="M239" s="16"/>
      <c r="N239" s="16"/>
      <c r="O239" s="16"/>
      <c r="P239" s="36"/>
      <c r="Q239" s="16"/>
      <c r="R239" s="16"/>
      <c r="S239" s="16"/>
      <c r="T239" s="134"/>
      <c r="U239" s="181"/>
    </row>
    <row r="240" spans="1:21" ht="51">
      <c r="A240" s="53" t="s">
        <v>371</v>
      </c>
      <c r="B240" s="222"/>
      <c r="C240" s="16">
        <f>IF(B240="",0,VLOOKUP(B240,'Supporting Tables'!$A$78:$B$81,2,FALSE))</f>
        <v>0</v>
      </c>
      <c r="D240" s="160" t="str">
        <f>IF(B174="","",IF(B174="Yes",VLOOKUP(A240,'Supporting Tables'!$F$72:$J$134,2,FALSE),"NA"))</f>
        <v/>
      </c>
      <c r="E240" s="231"/>
      <c r="F240" s="418" t="s">
        <v>564</v>
      </c>
      <c r="G240" s="228"/>
      <c r="H240" s="16">
        <f>IF(G240="",0,VLOOKUP(G240,'Supporting Tables'!$A$78:$B$81,2,FALSE))</f>
        <v>0</v>
      </c>
      <c r="I240" s="160" t="str">
        <f>IF(G174="","",IF(G174="Yes",VLOOKUP(F240,'Supporting Tables'!$F$72:$J$134,2,FALSE),"NA"))</f>
        <v/>
      </c>
      <c r="J240" s="231"/>
      <c r="K240" s="36"/>
      <c r="L240" s="16"/>
      <c r="M240" s="16"/>
      <c r="N240" s="16"/>
      <c r="O240" s="16"/>
      <c r="P240" s="36"/>
      <c r="Q240" s="16"/>
      <c r="R240" s="16"/>
      <c r="S240" s="16"/>
      <c r="T240" s="134"/>
      <c r="U240" s="181"/>
    </row>
    <row r="241" spans="1:21" ht="17">
      <c r="A241" s="53" t="s">
        <v>372</v>
      </c>
      <c r="B241" s="222"/>
      <c r="C241" s="16">
        <f>IF(B241="",0,VLOOKUP(B241,'Supporting Tables'!$A$78:$B$81,2,FALSE))</f>
        <v>0</v>
      </c>
      <c r="D241" s="160" t="str">
        <f>IF(B175="","",IF(B175="Yes",VLOOKUP(A241,'Supporting Tables'!$F$72:$J$134,2,FALSE),"NA"))</f>
        <v/>
      </c>
      <c r="E241" s="231"/>
      <c r="F241" s="53" t="s">
        <v>378</v>
      </c>
      <c r="G241" s="228"/>
      <c r="H241" s="16">
        <f>IF(G241="",0,VLOOKUP(G241,'Supporting Tables'!$A$78:$B$81,2,FALSE))</f>
        <v>0</v>
      </c>
      <c r="I241" s="160" t="str">
        <f>IF(G175="","",IF(G175="Yes",VLOOKUP(F241,'Supporting Tables'!$F$72:$J$134,2,FALSE),"NA"))</f>
        <v/>
      </c>
      <c r="J241" s="231"/>
      <c r="K241" s="36"/>
      <c r="L241" s="16"/>
      <c r="M241" s="16"/>
      <c r="N241" s="16"/>
      <c r="O241" s="16"/>
      <c r="P241" s="36"/>
      <c r="Q241" s="16"/>
      <c r="R241" s="16"/>
      <c r="S241" s="16"/>
      <c r="T241" s="134"/>
      <c r="U241" s="181"/>
    </row>
    <row r="242" spans="1:21" ht="34">
      <c r="A242" s="53" t="s">
        <v>373</v>
      </c>
      <c r="B242" s="222"/>
      <c r="C242" s="16">
        <f>IF(B242="",0,VLOOKUP(B242,'Supporting Tables'!$A$78:$B$81,2,FALSE))</f>
        <v>0</v>
      </c>
      <c r="D242" s="160" t="str">
        <f>IF(B176="","",IF(B176="Yes",VLOOKUP(A242,'Supporting Tables'!$F$72:$J$134,2,FALSE),"NA"))</f>
        <v/>
      </c>
      <c r="E242" s="231"/>
      <c r="F242" s="53" t="s">
        <v>379</v>
      </c>
      <c r="G242" s="228"/>
      <c r="H242" s="16">
        <f>IF(G242="",0,VLOOKUP(G242,'Supporting Tables'!$A$78:$B$81,2,FALSE))</f>
        <v>0</v>
      </c>
      <c r="I242" s="160" t="str">
        <f>IF(G176="","",IF(G176="Yes",VLOOKUP(F242,'Supporting Tables'!$F$72:$J$134,2,FALSE),"NA"))</f>
        <v/>
      </c>
      <c r="J242" s="231"/>
      <c r="K242" s="36"/>
      <c r="L242" s="16"/>
      <c r="M242" s="16"/>
      <c r="N242" s="16"/>
      <c r="O242" s="16"/>
      <c r="P242" s="36"/>
      <c r="Q242" s="16"/>
      <c r="R242" s="16"/>
      <c r="S242" s="16"/>
      <c r="T242" s="134"/>
      <c r="U242" s="181"/>
    </row>
    <row r="243" spans="1:21" ht="17">
      <c r="A243" s="53" t="s">
        <v>374</v>
      </c>
      <c r="B243" s="222"/>
      <c r="C243" s="16">
        <f>IF(B243="",0,VLOOKUP(B243,'Supporting Tables'!$A$78:$B$81,2,FALSE))</f>
        <v>0</v>
      </c>
      <c r="D243" s="160" t="str">
        <f>IF(B177="","",IF(B177="Yes",VLOOKUP(A243,'Supporting Tables'!$F$72:$J$134,2,FALSE),"NA"))</f>
        <v/>
      </c>
      <c r="E243" s="231"/>
      <c r="F243" s="53" t="s">
        <v>380</v>
      </c>
      <c r="G243" s="228"/>
      <c r="H243" s="16">
        <f>IF(G243="",0,VLOOKUP(G243,'Supporting Tables'!$A$78:$B$81,2,FALSE))</f>
        <v>0</v>
      </c>
      <c r="I243" s="160" t="str">
        <f>IF(G177="","",IF(G177="Yes",VLOOKUP(F243,'Supporting Tables'!$F$72:$J$134,2,FALSE),"NA"))</f>
        <v/>
      </c>
      <c r="J243" s="231"/>
      <c r="K243" s="36"/>
      <c r="L243" s="16"/>
      <c r="M243" s="16"/>
      <c r="N243" s="16"/>
      <c r="O243" s="16"/>
      <c r="P243" s="36"/>
      <c r="Q243" s="16"/>
      <c r="R243" s="16"/>
      <c r="S243" s="16"/>
      <c r="T243" s="134"/>
      <c r="U243" s="181"/>
    </row>
    <row r="244" spans="1:21" ht="34">
      <c r="A244" s="53" t="s">
        <v>375</v>
      </c>
      <c r="B244" s="222"/>
      <c r="C244" s="16">
        <f>IF(B244="",0,VLOOKUP(B244,'Supporting Tables'!$A$78:$B$81,2,FALSE))</f>
        <v>0</v>
      </c>
      <c r="D244" s="160" t="str">
        <f>IF(B178="","",IF(B178="Yes",VLOOKUP(A244,'Supporting Tables'!$F$72:$J$134,2,FALSE),"NA"))</f>
        <v/>
      </c>
      <c r="E244" s="231"/>
      <c r="F244" s="53" t="s">
        <v>381</v>
      </c>
      <c r="G244" s="228"/>
      <c r="H244" s="16">
        <f>IF(G244="",0,VLOOKUP(G244,'Supporting Tables'!$A$78:$B$81,2,FALSE))</f>
        <v>0</v>
      </c>
      <c r="I244" s="160" t="str">
        <f>IF(G178="","",IF(G178="Yes",VLOOKUP(F244,'Supporting Tables'!$F$72:$J$134,2,FALSE),"NA"))</f>
        <v/>
      </c>
      <c r="J244" s="231"/>
      <c r="K244" s="36"/>
      <c r="L244" s="16"/>
      <c r="M244" s="16"/>
      <c r="N244" s="16"/>
      <c r="O244" s="16"/>
      <c r="P244" s="36"/>
      <c r="Q244" s="16"/>
      <c r="R244" s="16"/>
      <c r="S244" s="16"/>
      <c r="T244" s="134"/>
      <c r="U244" s="181"/>
    </row>
    <row r="245" spans="1:21" ht="17">
      <c r="A245" s="53" t="s">
        <v>376</v>
      </c>
      <c r="B245" s="222"/>
      <c r="C245" s="16">
        <f>IF(B245="",0,VLOOKUP(B245,'Supporting Tables'!$A$78:$B$81,2,FALSE))</f>
        <v>0</v>
      </c>
      <c r="D245" s="160" t="str">
        <f>IF(B179="","",IF(B179="Yes",VLOOKUP(A245,'Supporting Tables'!$F$72:$J$134,2,FALSE),"NA"))</f>
        <v/>
      </c>
      <c r="E245" s="231"/>
      <c r="F245" s="53" t="s">
        <v>382</v>
      </c>
      <c r="G245" s="228"/>
      <c r="H245" s="16">
        <f>IF(G245="",0,VLOOKUP(G245,'Supporting Tables'!$A$78:$B$81,2,FALSE))</f>
        <v>0</v>
      </c>
      <c r="I245" s="160" t="str">
        <f>IF(G179="","",IF(G179="Yes",VLOOKUP(F245,'Supporting Tables'!$F$72:$J$134,2,FALSE),"NA"))</f>
        <v/>
      </c>
      <c r="J245" s="231"/>
      <c r="K245" s="36"/>
      <c r="L245" s="16"/>
      <c r="M245" s="16"/>
      <c r="N245" s="16"/>
      <c r="O245" s="16"/>
      <c r="P245" s="36"/>
      <c r="Q245" s="16"/>
      <c r="R245" s="16"/>
      <c r="S245" s="16"/>
      <c r="T245" s="134"/>
      <c r="U245" s="181"/>
    </row>
    <row r="246" spans="1:21" ht="34">
      <c r="A246" s="53" t="s">
        <v>377</v>
      </c>
      <c r="B246" s="222"/>
      <c r="C246" s="16">
        <f>IF(B246="",0,VLOOKUP(B246,'Supporting Tables'!$A$78:$B$81,2,FALSE))</f>
        <v>0</v>
      </c>
      <c r="D246" s="160" t="str">
        <f>IF(B180="","",IF(B180="Yes",VLOOKUP(A246,'Supporting Tables'!$F$72:$J$134,2,FALSE),"NA"))</f>
        <v/>
      </c>
      <c r="E246" s="231"/>
      <c r="F246" s="53" t="s">
        <v>383</v>
      </c>
      <c r="G246" s="228"/>
      <c r="H246" s="16">
        <f>IF(G246="",0,VLOOKUP(G246,'Supporting Tables'!$A$78:$B$81,2,FALSE))</f>
        <v>0</v>
      </c>
      <c r="I246" s="160" t="str">
        <f>IF(G180="","",IF(G180="Yes",VLOOKUP(F246,'Supporting Tables'!$F$72:$J$134,2,FALSE),"NA"))</f>
        <v/>
      </c>
      <c r="J246" s="231"/>
      <c r="K246" s="36"/>
      <c r="L246" s="16"/>
      <c r="M246" s="16"/>
      <c r="N246" s="16"/>
      <c r="O246" s="16"/>
      <c r="P246" s="36"/>
      <c r="Q246" s="16"/>
      <c r="R246" s="16"/>
      <c r="S246" s="16"/>
      <c r="T246" s="134"/>
      <c r="U246" s="181"/>
    </row>
    <row r="247" spans="1:21" ht="51">
      <c r="A247" s="416" t="s">
        <v>563</v>
      </c>
      <c r="B247" s="222"/>
      <c r="C247" s="16">
        <f>IF(B247="",0,VLOOKUP(B247,'Supporting Tables'!$A$78:$B$81,2,FALSE))</f>
        <v>0</v>
      </c>
      <c r="D247" s="160" t="str">
        <f>IF(B181="","",IF(B181="Yes",VLOOKUP(A247,'Supporting Tables'!$F$72:$J$134,2,FALSE),"NA"))</f>
        <v/>
      </c>
      <c r="E247" s="231"/>
      <c r="F247" s="418" t="s">
        <v>565</v>
      </c>
      <c r="G247" s="228"/>
      <c r="H247" s="16">
        <f>IF(G247="",0,VLOOKUP(G247,'Supporting Tables'!$A$78:$B$81,2,FALSE))</f>
        <v>0</v>
      </c>
      <c r="I247" s="160" t="str">
        <f>IF(G181="","",IF(G181="Yes",VLOOKUP(F247,'Supporting Tables'!$F$72:$J$134,2,FALSE),"NA"))</f>
        <v/>
      </c>
      <c r="J247" s="231"/>
      <c r="K247" s="36"/>
      <c r="L247" s="16"/>
      <c r="M247" s="16"/>
      <c r="N247" s="16"/>
      <c r="O247" s="16"/>
      <c r="P247" s="36"/>
      <c r="Q247" s="16"/>
      <c r="R247" s="16"/>
      <c r="S247" s="16"/>
      <c r="T247" s="134"/>
      <c r="U247" s="181"/>
    </row>
    <row r="248" spans="1:21" ht="68">
      <c r="A248" s="416" t="s">
        <v>564</v>
      </c>
      <c r="B248" s="222"/>
      <c r="C248" s="16">
        <f>IF(B248="",0,VLOOKUP(B248,'Supporting Tables'!$A$78:$B$81,2,FALSE))</f>
        <v>0</v>
      </c>
      <c r="D248" s="160" t="str">
        <f>IF(B182="","",IF(B182="Yes",VLOOKUP(A248,'Supporting Tables'!$F$72:$J$134,2,FALSE),"NA"))</f>
        <v/>
      </c>
      <c r="E248" s="231"/>
      <c r="F248" s="418" t="s">
        <v>569</v>
      </c>
      <c r="G248" s="228"/>
      <c r="H248" s="16">
        <f>IF(G248="",0,VLOOKUP(G248,'Supporting Tables'!$A$78:$B$81,2,FALSE))</f>
        <v>0</v>
      </c>
      <c r="I248" s="160" t="str">
        <f>IF(G182="","",IF(G182="Yes",VLOOKUP(F248,'Supporting Tables'!$F$72:$J$134,2,FALSE),"NA"))</f>
        <v/>
      </c>
      <c r="J248" s="231"/>
      <c r="K248" s="36"/>
      <c r="L248" s="16"/>
      <c r="M248" s="16"/>
      <c r="N248" s="16"/>
      <c r="O248" s="16"/>
      <c r="P248" s="36"/>
      <c r="Q248" s="16"/>
      <c r="R248" s="16"/>
      <c r="S248" s="16"/>
      <c r="T248" s="134"/>
      <c r="U248" s="181"/>
    </row>
    <row r="249" spans="1:21" ht="51">
      <c r="A249" s="416" t="s">
        <v>565</v>
      </c>
      <c r="B249" s="222"/>
      <c r="C249" s="16">
        <f>IF(B249="",0,VLOOKUP(B249,'Supporting Tables'!$A$78:$B$81,2,FALSE))</f>
        <v>0</v>
      </c>
      <c r="D249" s="160" t="str">
        <f>IF(B183="","",IF(B183="Yes",VLOOKUP(A249,'Supporting Tables'!$F$72:$J$134,2,FALSE),"NA"))</f>
        <v/>
      </c>
      <c r="E249" s="231"/>
      <c r="F249" s="53" t="s">
        <v>303</v>
      </c>
      <c r="G249" s="16"/>
      <c r="H249" s="16"/>
      <c r="I249" s="160"/>
      <c r="J249" s="231"/>
      <c r="K249" s="36"/>
      <c r="L249" s="16"/>
      <c r="M249" s="16"/>
      <c r="N249" s="16"/>
      <c r="O249" s="16"/>
      <c r="P249" s="36"/>
      <c r="Q249" s="16"/>
      <c r="R249" s="16"/>
      <c r="S249" s="16"/>
      <c r="T249" s="134"/>
      <c r="U249" s="181"/>
    </row>
    <row r="250" spans="1:21" ht="17">
      <c r="A250" s="416" t="s">
        <v>569</v>
      </c>
      <c r="B250" s="222"/>
      <c r="C250" s="16">
        <f>IF(B250="",0,VLOOKUP(B250,'Supporting Tables'!$A$78:$B$81,2,FALSE))</f>
        <v>0</v>
      </c>
      <c r="D250" s="160" t="str">
        <f>IF(B184="","",IF(B184="Yes",VLOOKUP(A250,'Supporting Tables'!$F$72:$J$134,2,FALSE),"NA"))</f>
        <v/>
      </c>
      <c r="E250" s="231"/>
      <c r="F250" s="111" t="str">
        <f>IF(F184&lt;&gt;"",F184,"")</f>
        <v/>
      </c>
      <c r="G250" s="228"/>
      <c r="H250" s="16">
        <f>IF(G250="",0,VLOOKUP(G250,'Supporting Tables'!$A$78:$B$81,2,FALSE))</f>
        <v>0</v>
      </c>
      <c r="I250" s="160" t="str">
        <f>IF(G184="","",IF(G184="Yes",VLOOKUP(F250,'Supporting Tables'!$F$72:$J$134,2,FALSE),"NA"))</f>
        <v/>
      </c>
      <c r="J250" s="231"/>
      <c r="K250" s="36"/>
      <c r="L250" s="16"/>
      <c r="M250" s="16"/>
      <c r="N250" s="16"/>
      <c r="O250" s="16"/>
      <c r="P250" s="36"/>
      <c r="Q250" s="16"/>
      <c r="R250" s="16"/>
      <c r="S250" s="16"/>
      <c r="T250" s="134"/>
      <c r="U250" s="181"/>
    </row>
    <row r="251" spans="1:21" ht="17">
      <c r="A251" s="53" t="s">
        <v>379</v>
      </c>
      <c r="B251" s="222"/>
      <c r="C251" s="16">
        <f>IF(B251="",0,VLOOKUP(B251,'Supporting Tables'!$A$78:$B$81,2,FALSE))</f>
        <v>0</v>
      </c>
      <c r="D251" s="160" t="str">
        <f>IF(B185="","",IF(B185="Yes",VLOOKUP(A251,'Supporting Tables'!$F$72:$J$134,2,FALSE),"NA"))</f>
        <v/>
      </c>
      <c r="E251" s="231"/>
      <c r="F251" s="15"/>
      <c r="J251" s="142"/>
      <c r="K251" s="36"/>
      <c r="L251" s="16"/>
      <c r="M251" s="16"/>
      <c r="N251" s="16"/>
      <c r="O251" s="16"/>
      <c r="P251" s="36"/>
      <c r="Q251" s="16"/>
      <c r="R251" s="16"/>
      <c r="S251" s="16"/>
      <c r="T251" s="134"/>
      <c r="U251" s="181"/>
    </row>
    <row r="252" spans="1:21" ht="17">
      <c r="A252" s="53" t="s">
        <v>380</v>
      </c>
      <c r="B252" s="222"/>
      <c r="C252" s="16">
        <f>IF(B252="",0,VLOOKUP(B252,'Supporting Tables'!$A$78:$B$81,2,FALSE))</f>
        <v>0</v>
      </c>
      <c r="D252" s="160" t="str">
        <f>IF(B186="","",IF(B186="Yes",VLOOKUP(A252,'Supporting Tables'!$F$72:$J$134,2,FALSE),"NA"))</f>
        <v/>
      </c>
      <c r="E252" s="231"/>
      <c r="F252" s="15"/>
      <c r="I252" s="160" t="str">
        <f>IF(G184="","",IF(G184="Yes",VLOOKUP(F250,'Supporting Tables'!$F$72:$J$134,2,FALSE),"NA"))</f>
        <v/>
      </c>
      <c r="J252" s="231"/>
      <c r="K252" s="36"/>
      <c r="L252" s="16"/>
      <c r="M252" s="16"/>
      <c r="N252" s="16"/>
      <c r="O252" s="16"/>
      <c r="P252" s="36"/>
      <c r="Q252" s="16"/>
      <c r="R252" s="16"/>
      <c r="S252" s="16"/>
      <c r="T252" s="134"/>
      <c r="U252" s="181"/>
    </row>
    <row r="253" spans="1:21" ht="17">
      <c r="A253" s="53" t="s">
        <v>303</v>
      </c>
      <c r="B253" s="16"/>
      <c r="C253" s="16"/>
      <c r="D253" s="16"/>
      <c r="E253" s="16"/>
      <c r="F253" s="36"/>
      <c r="G253" s="16"/>
      <c r="H253" s="16"/>
      <c r="I253" s="16"/>
      <c r="J253" s="16"/>
      <c r="K253" s="36"/>
      <c r="L253" s="16"/>
      <c r="M253" s="16"/>
      <c r="N253" s="16"/>
      <c r="O253" s="16"/>
      <c r="P253" s="36"/>
      <c r="Q253" s="16"/>
      <c r="R253" s="16"/>
      <c r="S253" s="16"/>
      <c r="T253" s="134"/>
      <c r="U253" s="181"/>
    </row>
    <row r="254" spans="1:21">
      <c r="A254" s="111" t="str">
        <f>IF(A188&lt;&gt;"",A188,"")</f>
        <v/>
      </c>
      <c r="B254" s="228"/>
      <c r="C254" s="16">
        <f>IF(B254="",0,VLOOKUP(B254,'Supporting Tables'!$A$78:$B$81,2,FALSE))</f>
        <v>0</v>
      </c>
      <c r="D254" s="160" t="str">
        <f>IF(B188="","",IF(B188="Yes",VLOOKUP(A254,'Supporting Tables'!$F$72:$J$134,2,FALSE),"NA"))</f>
        <v/>
      </c>
      <c r="E254" s="226"/>
      <c r="F254" s="36"/>
      <c r="G254" s="16"/>
      <c r="H254" s="16"/>
      <c r="I254" s="16"/>
      <c r="J254" s="16"/>
      <c r="K254" s="36"/>
      <c r="L254" s="16"/>
      <c r="M254" s="16"/>
      <c r="N254" s="16"/>
      <c r="O254" s="16"/>
      <c r="P254" s="36"/>
      <c r="Q254" s="16"/>
      <c r="R254" s="16"/>
      <c r="S254" s="16"/>
      <c r="T254" s="134"/>
      <c r="U254" s="181"/>
    </row>
    <row r="255" spans="1:21">
      <c r="A255" s="36"/>
      <c r="B255" s="16"/>
      <c r="C255" s="16"/>
      <c r="D255" s="16"/>
      <c r="E255" s="16"/>
      <c r="F255" s="36"/>
      <c r="G255" s="16"/>
      <c r="H255" s="16"/>
      <c r="I255" s="16"/>
      <c r="J255" s="16"/>
      <c r="K255" s="36"/>
      <c r="L255" s="16"/>
      <c r="M255" s="16"/>
      <c r="N255" s="16"/>
      <c r="O255" s="16"/>
      <c r="P255" s="36"/>
      <c r="Q255" s="16"/>
      <c r="R255" s="16"/>
      <c r="S255" s="16"/>
      <c r="T255" s="134"/>
      <c r="U255" s="181"/>
    </row>
    <row r="256" spans="1:21" ht="19">
      <c r="A256" s="56" t="s">
        <v>411</v>
      </c>
      <c r="B256" s="28" t="str">
        <f>IF(MAX(C195:C254)&gt;0,IF(C256&lt;='Supporting Tables'!$B$78,'Supporting Tables'!$A$78,IF(C256&lt;='Supporting Tables'!$B$79,'Supporting Tables'!$A$79,IF(C256&lt;='Supporting Tables'!$B$80,'Supporting Tables'!$A$80,'Supporting Tables'!$A$81)))," ")</f>
        <v xml:space="preserve"> </v>
      </c>
      <c r="C256" s="28" t="e">
        <f t="array" ref="C256">MEDIAN(IF(C195:C254&lt;&gt;0,C195:C254))</f>
        <v>#NUM!</v>
      </c>
      <c r="D256" s="28"/>
      <c r="E256" s="28"/>
      <c r="F256" s="56" t="s">
        <v>411</v>
      </c>
      <c r="G256" s="28" t="str">
        <f>IF(MAX(H195:H250)&gt;0,IF(H256&lt;='Supporting Tables'!$B$78,'Supporting Tables'!$A$78,IF(H256&lt;='Supporting Tables'!$B$79,'Supporting Tables'!$A$79,IF(H256&lt;='Supporting Tables'!$B$80,'Supporting Tables'!$A$80,'Supporting Tables'!$A$81)))," ")</f>
        <v xml:space="preserve"> </v>
      </c>
      <c r="H256" s="28" t="e">
        <f t="array" ref="H256">MEDIAN(IF(H195:H250&lt;&gt;0,H195:H250))</f>
        <v>#NUM!</v>
      </c>
      <c r="I256" s="28"/>
      <c r="J256" s="28"/>
      <c r="K256" s="56" t="s">
        <v>411</v>
      </c>
      <c r="L256" s="28" t="str">
        <f>IF(MAX(M195:M229)&gt;0,IF(M256&lt;='Supporting Tables'!$B$78,'Supporting Tables'!$A$78,IF(M256&lt;='Supporting Tables'!$B$79,'Supporting Tables'!$A$79,IF(M256&lt;='Supporting Tables'!$B$80,'Supporting Tables'!$A$80,'Supporting Tables'!$A$81)))," ")</f>
        <v xml:space="preserve"> </v>
      </c>
      <c r="M256" s="28" t="e">
        <f t="array" ref="M256">MEDIAN(IF(M195:M229&lt;&gt;0,M195:M229))</f>
        <v>#NUM!</v>
      </c>
      <c r="N256" s="28"/>
      <c r="O256" s="28"/>
      <c r="P256" s="56" t="s">
        <v>411</v>
      </c>
      <c r="Q256" s="28" t="str">
        <f>IF(MAX(R195:R224)&gt;0,IF(R256&lt;='Supporting Tables'!$B$78,'Supporting Tables'!$A$78,IF(R256&lt;='Supporting Tables'!$B$79,'Supporting Tables'!$A$79,IF(R256&lt;='Supporting Tables'!$B$80,'Supporting Tables'!$A$80,'Supporting Tables'!$A$81)))," ")</f>
        <v xml:space="preserve"> </v>
      </c>
      <c r="R256" s="28" t="e">
        <f t="array" ref="R256">MEDIAN(IF(R195:R224&lt;&gt;0,R195:R224))</f>
        <v>#NUM!</v>
      </c>
      <c r="S256" s="28"/>
      <c r="T256" s="134"/>
      <c r="U256" s="181"/>
    </row>
    <row r="257" spans="1:21" ht="19">
      <c r="A257" s="321" t="s">
        <v>398</v>
      </c>
      <c r="B257" s="322"/>
      <c r="C257" s="322"/>
      <c r="D257" s="322"/>
      <c r="E257" s="217"/>
      <c r="F257" s="322" t="s">
        <v>398</v>
      </c>
      <c r="G257" s="322"/>
      <c r="H257" s="322"/>
      <c r="I257" s="322"/>
      <c r="J257" s="217"/>
      <c r="K257" s="322" t="s">
        <v>398</v>
      </c>
      <c r="L257" s="322"/>
      <c r="M257" s="322"/>
      <c r="N257" s="322"/>
      <c r="O257" s="217"/>
      <c r="P257" s="322" t="s">
        <v>398</v>
      </c>
      <c r="Q257" s="322"/>
      <c r="R257" s="322"/>
      <c r="S257" s="322"/>
      <c r="T257" s="217"/>
      <c r="U257" s="181"/>
    </row>
    <row r="258" spans="1:21" ht="19">
      <c r="A258" s="323" t="s">
        <v>388</v>
      </c>
      <c r="B258" s="324"/>
      <c r="C258" s="324"/>
      <c r="D258" s="324"/>
      <c r="E258" s="216" t="s">
        <v>36</v>
      </c>
      <c r="F258" s="324" t="s">
        <v>388</v>
      </c>
      <c r="G258" s="324"/>
      <c r="H258" s="324"/>
      <c r="I258" s="324"/>
      <c r="J258" s="216" t="s">
        <v>36</v>
      </c>
      <c r="K258" s="324" t="s">
        <v>388</v>
      </c>
      <c r="L258" s="324"/>
      <c r="M258" s="324"/>
      <c r="N258" s="324"/>
      <c r="O258" s="216" t="s">
        <v>36</v>
      </c>
      <c r="P258" s="324" t="s">
        <v>388</v>
      </c>
      <c r="Q258" s="324"/>
      <c r="R258" s="324"/>
      <c r="S258" s="324"/>
      <c r="T258" s="216" t="s">
        <v>36</v>
      </c>
      <c r="U258" s="181"/>
    </row>
    <row r="259" spans="1:21" ht="17">
      <c r="A259" s="53" t="s">
        <v>340</v>
      </c>
      <c r="B259" s="222"/>
      <c r="C259" s="16">
        <f>IF(B259="",0,VLOOKUP(B259,'Supporting Tables'!$A$84:$B$87,2,FALSE))</f>
        <v>0</v>
      </c>
      <c r="D259" s="142" t="str">
        <f>IF(B129="","",IF(B129="Yes",VLOOKUP(A259,'Supporting Tables'!$F$72:$J$134,3,FALSE),"NA"))</f>
        <v/>
      </c>
      <c r="E259" s="231"/>
      <c r="F259" s="53" t="s">
        <v>340</v>
      </c>
      <c r="G259" s="222"/>
      <c r="H259" s="16">
        <f>IF(G259="",0,VLOOKUP(G259,'Supporting Tables'!$A$84:$B$87,2,FALSE))</f>
        <v>0</v>
      </c>
      <c r="I259" s="142" t="str">
        <f>IF(G129="","",IF(G129="Yes",VLOOKUP(F259,'Supporting Tables'!$F$72:$J$134,3,FALSE),"NA"))</f>
        <v/>
      </c>
      <c r="J259" s="231"/>
      <c r="K259" s="53" t="s">
        <v>570</v>
      </c>
      <c r="L259" s="222"/>
      <c r="M259" s="16">
        <f>IF(L259="",0,VLOOKUP(L259,'Supporting Tables'!$A$84:$B$87,2,FALSE))</f>
        <v>0</v>
      </c>
      <c r="N259" s="142" t="str">
        <f>IF(L129="","",IF(L129="Yes",VLOOKUP(K259,'Supporting Tables'!$F$72:$J$134,3,FALSE),"NA"))</f>
        <v/>
      </c>
      <c r="O259" s="415"/>
      <c r="P259" s="53" t="s">
        <v>19</v>
      </c>
      <c r="Q259" s="222"/>
      <c r="R259" s="16">
        <f>IF(Q259="",0,VLOOKUP(Q259,'Supporting Tables'!$A$84:$B$87,2,FALSE))</f>
        <v>0</v>
      </c>
      <c r="S259" s="142" t="str">
        <f>IF(Q129="","",IF(Q129="Yes",VLOOKUP(P259,'Supporting Tables'!$F$72:$J$134,3,FALSE),"NA"))</f>
        <v/>
      </c>
      <c r="T259" s="415"/>
      <c r="U259" s="181"/>
    </row>
    <row r="260" spans="1:21" ht="17">
      <c r="A260" s="53" t="s">
        <v>341</v>
      </c>
      <c r="B260" s="228"/>
      <c r="C260" s="16">
        <f>IF(B260="",0,VLOOKUP(B260,'Supporting Tables'!$A$84:$B$87,2,FALSE))</f>
        <v>0</v>
      </c>
      <c r="D260" s="142" t="str">
        <f>IF(B130="","",IF(B130="Yes",VLOOKUP(A260,'Supporting Tables'!$F$72:$J$134,3,FALSE),"NA"))</f>
        <v/>
      </c>
      <c r="E260" s="231"/>
      <c r="F260" s="53" t="s">
        <v>341</v>
      </c>
      <c r="G260" s="228"/>
      <c r="H260" s="16">
        <f>IF(G260="",0,VLOOKUP(G260,'Supporting Tables'!$A$84:$B$87,2,FALSE))</f>
        <v>0</v>
      </c>
      <c r="I260" s="142" t="str">
        <f>IF(G130="","",IF(G130="Yes",VLOOKUP(F260,'Supporting Tables'!$F$72:$J$134,3,FALSE),"NA"))</f>
        <v/>
      </c>
      <c r="J260" s="231"/>
      <c r="K260" s="53" t="s">
        <v>352</v>
      </c>
      <c r="L260" s="228"/>
      <c r="M260" s="16">
        <f>IF(L260="",0,VLOOKUP(L260,'Supporting Tables'!$A$84:$B$87,2,FALSE))</f>
        <v>0</v>
      </c>
      <c r="N260" s="142" t="str">
        <f>IF(L130="","",IF(L130="Yes",VLOOKUP(K260,'Supporting Tables'!$F$72:$J$134,3,FALSE),"NA"))</f>
        <v/>
      </c>
      <c r="O260" s="415"/>
      <c r="P260" s="53" t="s">
        <v>570</v>
      </c>
      <c r="Q260" s="228"/>
      <c r="R260" s="16">
        <f>IF(Q260="",0,VLOOKUP(Q260,'Supporting Tables'!$A$84:$B$87,2,FALSE))</f>
        <v>0</v>
      </c>
      <c r="S260" s="142" t="str">
        <f>IF(Q130="","",IF(Q130="Yes",VLOOKUP(P260,'Supporting Tables'!$F$72:$J$134,3,FALSE),"NA"))</f>
        <v/>
      </c>
      <c r="T260" s="415"/>
      <c r="U260" s="181"/>
    </row>
    <row r="261" spans="1:21" ht="17">
      <c r="A261" s="53" t="s">
        <v>342</v>
      </c>
      <c r="B261" s="228"/>
      <c r="C261" s="16">
        <f>IF(B261="",0,VLOOKUP(B261,'Supporting Tables'!$A$84:$B$87,2,FALSE))</f>
        <v>0</v>
      </c>
      <c r="D261" s="142" t="str">
        <f>IF(B131="","",IF(B131="Yes",VLOOKUP(A261,'Supporting Tables'!$F$72:$J$134,3,FALSE),"NA"))</f>
        <v/>
      </c>
      <c r="E261" s="231"/>
      <c r="F261" s="53" t="s">
        <v>342</v>
      </c>
      <c r="G261" s="228"/>
      <c r="H261" s="16">
        <f>IF(G261="",0,VLOOKUP(G261,'Supporting Tables'!$A$84:$B$87,2,FALSE))</f>
        <v>0</v>
      </c>
      <c r="I261" s="142" t="str">
        <f>IF(G131="","",IF(G131="Yes",VLOOKUP(F261,'Supporting Tables'!$F$72:$J$134,3,FALSE),"NA"))</f>
        <v/>
      </c>
      <c r="J261" s="231"/>
      <c r="K261" s="53" t="s">
        <v>353</v>
      </c>
      <c r="L261" s="228"/>
      <c r="M261" s="16">
        <f>IF(L261="",0,VLOOKUP(L261,'Supporting Tables'!$A$84:$B$87,2,FALSE))</f>
        <v>0</v>
      </c>
      <c r="N261" s="142" t="str">
        <f>IF(L131="","",IF(L131="Yes",VLOOKUP(K261,'Supporting Tables'!$F$72:$J$134,3,FALSE),"NA"))</f>
        <v/>
      </c>
      <c r="O261" s="415"/>
      <c r="P261" s="53" t="s">
        <v>351</v>
      </c>
      <c r="Q261" s="228"/>
      <c r="R261" s="16">
        <f>IF(Q261="",0,VLOOKUP(Q261,'Supporting Tables'!$A$84:$B$87,2,FALSE))</f>
        <v>0</v>
      </c>
      <c r="S261" s="142" t="str">
        <f>IF(Q131="","",IF(Q131="Yes",VLOOKUP(P261,'Supporting Tables'!$F$72:$J$134,3,FALSE),"NA"))</f>
        <v/>
      </c>
      <c r="T261" s="415"/>
      <c r="U261" s="181"/>
    </row>
    <row r="262" spans="1:21" ht="51">
      <c r="A262" s="53" t="s">
        <v>19</v>
      </c>
      <c r="B262" s="228"/>
      <c r="C262" s="16">
        <f>IF(B262="",0,VLOOKUP(B262,'Supporting Tables'!$A$84:$B$87,2,FALSE))</f>
        <v>0</v>
      </c>
      <c r="D262" s="142" t="str">
        <f>IF(B132="","",IF(B132="Yes",VLOOKUP(A262,'Supporting Tables'!$F$72:$J$134,3,FALSE),"NA"))</f>
        <v/>
      </c>
      <c r="E262" s="231"/>
      <c r="F262" s="53" t="s">
        <v>343</v>
      </c>
      <c r="G262" s="228"/>
      <c r="H262" s="16">
        <f>IF(G262="",0,VLOOKUP(G262,'Supporting Tables'!$A$84:$B$87,2,FALSE))</f>
        <v>0</v>
      </c>
      <c r="I262" s="142" t="str">
        <f>IF(G132="","",IF(G132="Yes",VLOOKUP(F262,'Supporting Tables'!$F$72:$J$134,3,FALSE),"NA"))</f>
        <v/>
      </c>
      <c r="J262" s="231"/>
      <c r="K262" s="53" t="s">
        <v>355</v>
      </c>
      <c r="L262" s="228"/>
      <c r="M262" s="16">
        <f>IF(L262="",0,VLOOKUP(L262,'Supporting Tables'!$A$84:$B$87,2,FALSE))</f>
        <v>0</v>
      </c>
      <c r="N262" s="142" t="str">
        <f>IF(L132="","",IF(L132="Yes",VLOOKUP(K262,'Supporting Tables'!$F$72:$J$134,3,FALSE),"NA"))</f>
        <v/>
      </c>
      <c r="O262" s="415"/>
      <c r="P262" s="53" t="s">
        <v>352</v>
      </c>
      <c r="Q262" s="228"/>
      <c r="R262" s="16">
        <f>IF(Q262="",0,VLOOKUP(Q262,'Supporting Tables'!$A$84:$B$87,2,FALSE))</f>
        <v>0</v>
      </c>
      <c r="S262" s="142" t="str">
        <f>IF(Q132="","",IF(Q132="Yes",VLOOKUP(P262,'Supporting Tables'!$F$72:$J$134,3,FALSE),"NA"))</f>
        <v/>
      </c>
      <c r="T262" s="415"/>
      <c r="U262" s="181"/>
    </row>
    <row r="263" spans="1:21" ht="51">
      <c r="A263" s="53" t="s">
        <v>343</v>
      </c>
      <c r="B263" s="228"/>
      <c r="C263" s="16">
        <f>IF(B263="",0,VLOOKUP(B263,'Supporting Tables'!$A$84:$B$87,2,FALSE))</f>
        <v>0</v>
      </c>
      <c r="D263" s="142" t="str">
        <f>IF(B133="","",IF(B133="Yes",VLOOKUP(A263,'Supporting Tables'!$F$72:$J$134,3,FALSE),"NA"))</f>
        <v/>
      </c>
      <c r="E263" s="231"/>
      <c r="F263" s="53" t="s">
        <v>344</v>
      </c>
      <c r="G263" s="228"/>
      <c r="H263" s="16">
        <f>IF(G263="",0,VLOOKUP(G263,'Supporting Tables'!$A$84:$B$87,2,FALSE))</f>
        <v>0</v>
      </c>
      <c r="I263" s="142" t="str">
        <f>IF(G133="","",IF(G133="Yes",VLOOKUP(F263,'Supporting Tables'!$F$72:$J$134,3,FALSE),"NA"))</f>
        <v/>
      </c>
      <c r="J263" s="231"/>
      <c r="K263" s="53" t="s">
        <v>357</v>
      </c>
      <c r="L263" s="228"/>
      <c r="M263" s="16">
        <f>IF(L263="",0,VLOOKUP(L263,'Supporting Tables'!$A$84:$B$87,2,FALSE))</f>
        <v>0</v>
      </c>
      <c r="N263" s="142" t="str">
        <f>IF(L133="","",IF(L133="Yes",VLOOKUP(K263,'Supporting Tables'!$F$72:$J$134,3,FALSE),"NA"))</f>
        <v/>
      </c>
      <c r="O263" s="415"/>
      <c r="P263" s="53" t="s">
        <v>353</v>
      </c>
      <c r="Q263" s="228"/>
      <c r="R263" s="16">
        <f>IF(Q263="",0,VLOOKUP(Q263,'Supporting Tables'!$A$84:$B$87,2,FALSE))</f>
        <v>0</v>
      </c>
      <c r="S263" s="142" t="str">
        <f>IF(Q133="","",IF(Q133="Yes",VLOOKUP(P263,'Supporting Tables'!$F$72:$J$134,3,FALSE),"NA"))</f>
        <v/>
      </c>
      <c r="T263" s="415"/>
      <c r="U263" s="181"/>
    </row>
    <row r="264" spans="1:21" ht="51">
      <c r="A264" s="53" t="s">
        <v>344</v>
      </c>
      <c r="B264" s="228"/>
      <c r="C264" s="16">
        <f>IF(B264="",0,VLOOKUP(B264,'Supporting Tables'!$A$84:$B$87,2,FALSE))</f>
        <v>0</v>
      </c>
      <c r="D264" s="142" t="str">
        <f>IF(B134="","",IF(B134="Yes",VLOOKUP(A264,'Supporting Tables'!$F$72:$J$134,3,FALSE),"NA"))</f>
        <v/>
      </c>
      <c r="E264" s="231"/>
      <c r="F264" s="53" t="s">
        <v>345</v>
      </c>
      <c r="G264" s="228"/>
      <c r="H264" s="16">
        <f>IF(G264="",0,VLOOKUP(G264,'Supporting Tables'!$A$84:$B$87,2,FALSE))</f>
        <v>0</v>
      </c>
      <c r="I264" s="142" t="str">
        <f>IF(G134="","",IF(G134="Yes",VLOOKUP(F264,'Supporting Tables'!$F$72:$J$134,3,FALSE),"NA"))</f>
        <v/>
      </c>
      <c r="J264" s="231"/>
      <c r="K264" s="53" t="s">
        <v>358</v>
      </c>
      <c r="L264" s="228"/>
      <c r="M264" s="16">
        <f>IF(L264="",0,VLOOKUP(L264,'Supporting Tables'!$A$84:$B$87,2,FALSE))</f>
        <v>0</v>
      </c>
      <c r="N264" s="142" t="str">
        <f>IF(L134="","",IF(L134="Yes",VLOOKUP(K264,'Supporting Tables'!$F$72:$J$134,3,FALSE),"NA"))</f>
        <v/>
      </c>
      <c r="O264" s="415"/>
      <c r="P264" s="53" t="s">
        <v>357</v>
      </c>
      <c r="Q264" s="228"/>
      <c r="R264" s="16">
        <f>IF(Q264="",0,VLOOKUP(Q264,'Supporting Tables'!$A$84:$B$87,2,FALSE))</f>
        <v>0</v>
      </c>
      <c r="S264" s="142" t="str">
        <f>IF(Q134="","",IF(Q134="Yes",VLOOKUP(P264,'Supporting Tables'!$F$72:$J$134,3,FALSE),"NA"))</f>
        <v/>
      </c>
      <c r="T264" s="415"/>
      <c r="U264" s="181"/>
    </row>
    <row r="265" spans="1:21" ht="34">
      <c r="A265" s="53" t="s">
        <v>345</v>
      </c>
      <c r="B265" s="228"/>
      <c r="C265" s="16">
        <f>IF(B265="",0,VLOOKUP(B265,'Supporting Tables'!$A$84:$B$87,2,FALSE))</f>
        <v>0</v>
      </c>
      <c r="D265" s="142" t="str">
        <f>IF(B135="","",IF(B135="Yes",VLOOKUP(A265,'Supporting Tables'!$F$72:$J$134,3,FALSE),"NA"))</f>
        <v/>
      </c>
      <c r="E265" s="231"/>
      <c r="F265" s="53" t="s">
        <v>346</v>
      </c>
      <c r="G265" s="228"/>
      <c r="H265" s="16">
        <f>IF(G265="",0,VLOOKUP(G265,'Supporting Tables'!$A$84:$B$87,2,FALSE))</f>
        <v>0</v>
      </c>
      <c r="I265" s="142" t="str">
        <f>IF(G135="","",IF(G135="Yes",VLOOKUP(F265,'Supporting Tables'!$F$72:$J$134,3,FALSE),"NA"))</f>
        <v/>
      </c>
      <c r="J265" s="231"/>
      <c r="K265" s="53" t="s">
        <v>31</v>
      </c>
      <c r="L265" s="228"/>
      <c r="M265" s="16">
        <f>IF(L265="",0,VLOOKUP(L265,'Supporting Tables'!$A$84:$B$87,2,FALSE))</f>
        <v>0</v>
      </c>
      <c r="N265" s="142" t="str">
        <f>IF(L135="","",IF(L135="Yes",VLOOKUP(K265,'Supporting Tables'!$F$72:$J$134,3,FALSE),"NA"))</f>
        <v/>
      </c>
      <c r="O265" s="415"/>
      <c r="P265" s="53" t="s">
        <v>358</v>
      </c>
      <c r="Q265" s="228"/>
      <c r="R265" s="16">
        <f>IF(Q265="",0,VLOOKUP(Q265,'Supporting Tables'!$A$84:$B$87,2,FALSE))</f>
        <v>0</v>
      </c>
      <c r="S265" s="142" t="str">
        <f>IF(Q135="","",IF(Q135="Yes",VLOOKUP(P265,'Supporting Tables'!$F$72:$J$134,3,FALSE),"NA"))</f>
        <v/>
      </c>
      <c r="T265" s="415"/>
      <c r="U265" s="181"/>
    </row>
    <row r="266" spans="1:21" ht="51">
      <c r="A266" s="53" t="s">
        <v>346</v>
      </c>
      <c r="B266" s="228"/>
      <c r="C266" s="16">
        <f>IF(B266="",0,VLOOKUP(B266,'Supporting Tables'!$A$84:$B$87,2,FALSE))</f>
        <v>0</v>
      </c>
      <c r="D266" s="142" t="str">
        <f>IF(B136="","",IF(B136="Yes",VLOOKUP(A266,'Supporting Tables'!$F$72:$J$134,3,FALSE),"NA"))</f>
        <v/>
      </c>
      <c r="E266" s="231"/>
      <c r="F266" s="53" t="s">
        <v>347</v>
      </c>
      <c r="G266" s="228"/>
      <c r="H266" s="16">
        <f>IF(G266="",0,VLOOKUP(G266,'Supporting Tables'!$A$84:$B$87,2,FALSE))</f>
        <v>0</v>
      </c>
      <c r="I266" s="142" t="str">
        <f>IF(G136="","",IF(G136="Yes",VLOOKUP(F266,'Supporting Tables'!$F$72:$J$134,3,FALSE),"NA"))</f>
        <v/>
      </c>
      <c r="J266" s="231"/>
      <c r="K266" s="53" t="s">
        <v>359</v>
      </c>
      <c r="L266" s="228"/>
      <c r="M266" s="16">
        <f>IF(L266="",0,VLOOKUP(L266,'Supporting Tables'!$A$84:$B$87,2,FALSE))</f>
        <v>0</v>
      </c>
      <c r="N266" s="142" t="str">
        <f>IF(L136="","",IF(L136="Yes",VLOOKUP(K266,'Supporting Tables'!$F$72:$J$134,3,FALSE),"NA"))</f>
        <v/>
      </c>
      <c r="O266" s="415"/>
      <c r="P266" s="53" t="s">
        <v>31</v>
      </c>
      <c r="Q266" s="228"/>
      <c r="R266" s="16">
        <f>IF(Q266="",0,VLOOKUP(Q266,'Supporting Tables'!$A$84:$B$87,2,FALSE))</f>
        <v>0</v>
      </c>
      <c r="S266" s="142" t="str">
        <f>IF(Q136="","",IF(Q136="Yes",VLOOKUP(P266,'Supporting Tables'!$F$72:$J$134,3,FALSE),"NA"))</f>
        <v/>
      </c>
      <c r="T266" s="415"/>
      <c r="U266" s="181"/>
    </row>
    <row r="267" spans="1:21" ht="51">
      <c r="A267" s="53" t="s">
        <v>347</v>
      </c>
      <c r="B267" s="228"/>
      <c r="C267" s="16">
        <f>IF(B267="",0,VLOOKUP(B267,'Supporting Tables'!$A$84:$B$87,2,FALSE))</f>
        <v>0</v>
      </c>
      <c r="D267" s="142" t="str">
        <f>IF(B137="","",IF(B137="Yes",VLOOKUP(A267,'Supporting Tables'!$F$72:$J$134,3,FALSE),"NA"))</f>
        <v/>
      </c>
      <c r="E267" s="231"/>
      <c r="F267" s="53" t="s">
        <v>348</v>
      </c>
      <c r="G267" s="228"/>
      <c r="H267" s="16">
        <f>IF(G267="",0,VLOOKUP(G267,'Supporting Tables'!$A$84:$B$87,2,FALSE))</f>
        <v>0</v>
      </c>
      <c r="I267" s="142" t="str">
        <f>IF(G137="","",IF(G137="Yes",VLOOKUP(F267,'Supporting Tables'!$F$72:$J$134,3,FALSE),"NA"))</f>
        <v/>
      </c>
      <c r="J267" s="231"/>
      <c r="K267" s="53" t="s">
        <v>360</v>
      </c>
      <c r="L267" s="228"/>
      <c r="M267" s="16">
        <f>IF(L267="",0,VLOOKUP(L267,'Supporting Tables'!$A$84:$B$87,2,FALSE))</f>
        <v>0</v>
      </c>
      <c r="N267" s="142" t="str">
        <f>IF(L137="","",IF(L137="Yes",VLOOKUP(K267,'Supporting Tables'!$F$72:$J$134,3,FALSE),"NA"))</f>
        <v/>
      </c>
      <c r="O267" s="415"/>
      <c r="P267" s="53" t="s">
        <v>359</v>
      </c>
      <c r="Q267" s="228"/>
      <c r="R267" s="16">
        <f>IF(Q267="",0,VLOOKUP(Q267,'Supporting Tables'!$A$84:$B$87,2,FALSE))</f>
        <v>0</v>
      </c>
      <c r="S267" s="142" t="str">
        <f>IF(Q137="","",IF(Q137="Yes",VLOOKUP(P267,'Supporting Tables'!$F$72:$J$134,3,FALSE),"NA"))</f>
        <v/>
      </c>
      <c r="T267" s="415"/>
      <c r="U267" s="181"/>
    </row>
    <row r="268" spans="1:21" ht="68">
      <c r="A268" s="53" t="s">
        <v>348</v>
      </c>
      <c r="B268" s="228"/>
      <c r="C268" s="16">
        <f>IF(B268="",0,VLOOKUP(B268,'Supporting Tables'!$A$84:$B$87,2,FALSE))</f>
        <v>0</v>
      </c>
      <c r="D268" s="142" t="str">
        <f>IF(B138="","",IF(B138="Yes",VLOOKUP(A268,'Supporting Tables'!$F$72:$J$134,3,FALSE),"NA"))</f>
        <v/>
      </c>
      <c r="E268" s="231"/>
      <c r="F268" s="53" t="s">
        <v>349</v>
      </c>
      <c r="G268" s="228"/>
      <c r="H268" s="16">
        <f>IF(G268="",0,VLOOKUP(G268,'Supporting Tables'!$A$84:$B$87,2,FALSE))</f>
        <v>0</v>
      </c>
      <c r="I268" s="142" t="str">
        <f>IF(G138="","",IF(G138="Yes",VLOOKUP(F268,'Supporting Tables'!$F$72:$J$134,3,FALSE),"NA"))</f>
        <v/>
      </c>
      <c r="J268" s="231"/>
      <c r="K268" s="418" t="s">
        <v>558</v>
      </c>
      <c r="L268" s="228"/>
      <c r="M268" s="16">
        <f>IF(L268="",0,VLOOKUP(L268,'Supporting Tables'!$A$84:$B$87,2,FALSE))</f>
        <v>0</v>
      </c>
      <c r="N268" s="142" t="str">
        <f>IF(L138="","",IF(L138="Yes",VLOOKUP(K268,'Supporting Tables'!$F$72:$J$134,3,FALSE),"NA"))</f>
        <v/>
      </c>
      <c r="O268" s="416"/>
      <c r="P268" s="53" t="s">
        <v>360</v>
      </c>
      <c r="Q268" s="228"/>
      <c r="R268" s="16">
        <f>IF(Q268="",0,VLOOKUP(Q268,'Supporting Tables'!$A$84:$B$87,2,FALSE))</f>
        <v>0</v>
      </c>
      <c r="S268" s="142" t="str">
        <f>IF(Q138="","",IF(Q138="Yes",VLOOKUP(P268,'Supporting Tables'!$F$72:$J$134,3,FALSE),"NA"))</f>
        <v/>
      </c>
      <c r="T268" s="415"/>
      <c r="U268" s="181"/>
    </row>
    <row r="269" spans="1:21" ht="68">
      <c r="A269" s="53" t="s">
        <v>349</v>
      </c>
      <c r="B269" s="228"/>
      <c r="C269" s="16">
        <f>IF(B269="",0,VLOOKUP(B269,'Supporting Tables'!$A$84:$B$87,2,FALSE))</f>
        <v>0</v>
      </c>
      <c r="D269" s="142" t="str">
        <f>IF(B139="","",IF(B139="Yes",VLOOKUP(A269,'Supporting Tables'!$F$72:$J$134,3,FALSE),"NA"))</f>
        <v/>
      </c>
      <c r="E269" s="231"/>
      <c r="F269" s="53" t="s">
        <v>350</v>
      </c>
      <c r="G269" s="228"/>
      <c r="H269" s="16">
        <f>IF(G269="",0,VLOOKUP(G269,'Supporting Tables'!$A$84:$B$87,2,FALSE))</f>
        <v>0</v>
      </c>
      <c r="I269" s="142" t="str">
        <f>IF(G139="","",IF(G139="Yes",VLOOKUP(F269,'Supporting Tables'!$F$72:$J$134,3,FALSE),"NA"))</f>
        <v/>
      </c>
      <c r="J269" s="231"/>
      <c r="K269" s="418" t="s">
        <v>559</v>
      </c>
      <c r="L269" s="228"/>
      <c r="M269" s="16">
        <f>IF(L269="",0,VLOOKUP(L269,'Supporting Tables'!$A$84:$B$87,2,FALSE))</f>
        <v>0</v>
      </c>
      <c r="N269" s="142" t="str">
        <f>IF(L139="","",IF(L139="Yes",VLOOKUP(K269,'Supporting Tables'!$F$72:$J$134,3,FALSE),"NA"))</f>
        <v/>
      </c>
      <c r="O269" s="416"/>
      <c r="P269" s="418" t="s">
        <v>558</v>
      </c>
      <c r="Q269" s="228"/>
      <c r="R269" s="16">
        <f>IF(Q269="",0,VLOOKUP(Q269,'Supporting Tables'!$A$84:$B$87,2,FALSE))</f>
        <v>0</v>
      </c>
      <c r="S269" s="142" t="str">
        <f>IF(Q139="","",IF(Q139="Yes",VLOOKUP(P269,'Supporting Tables'!$F$72:$J$134,3,FALSE),"NA"))</f>
        <v/>
      </c>
      <c r="T269" s="416"/>
      <c r="U269" s="181"/>
    </row>
    <row r="270" spans="1:21" ht="34">
      <c r="A270" s="53" t="s">
        <v>350</v>
      </c>
      <c r="B270" s="228"/>
      <c r="C270" s="16">
        <f>IF(B270="",0,VLOOKUP(B270,'Supporting Tables'!$A$84:$B$87,2,FALSE))</f>
        <v>0</v>
      </c>
      <c r="D270" s="142" t="str">
        <f>IF(B140="","",IF(B140="Yes",VLOOKUP(A270,'Supporting Tables'!$F$72:$J$134,3,FALSE),"NA"))</f>
        <v/>
      </c>
      <c r="E270" s="231"/>
      <c r="F270" s="53" t="s">
        <v>351</v>
      </c>
      <c r="G270" s="228"/>
      <c r="H270" s="16">
        <f>IF(G270="",0,VLOOKUP(G270,'Supporting Tables'!$A$84:$B$87,2,FALSE))</f>
        <v>0</v>
      </c>
      <c r="I270" s="142" t="str">
        <f>IF(G140="","",IF(G140="Yes",VLOOKUP(F270,'Supporting Tables'!$F$72:$J$134,3,FALSE),"NA"))</f>
        <v/>
      </c>
      <c r="J270" s="231"/>
      <c r="K270" s="418" t="s">
        <v>560</v>
      </c>
      <c r="L270" s="228"/>
      <c r="M270" s="16">
        <f>IF(L270="",0,VLOOKUP(L270,'Supporting Tables'!$A$84:$B$87,2,FALSE))</f>
        <v>0</v>
      </c>
      <c r="N270" s="142" t="str">
        <f>IF(L140="","",IF(L140="Yes",VLOOKUP(K270,'Supporting Tables'!$F$72:$J$134,3,FALSE),"NA"))</f>
        <v/>
      </c>
      <c r="O270" s="416"/>
      <c r="P270" s="418" t="s">
        <v>559</v>
      </c>
      <c r="Q270" s="228"/>
      <c r="R270" s="16">
        <f>IF(Q270="",0,VLOOKUP(Q270,'Supporting Tables'!$A$84:$B$87,2,FALSE))</f>
        <v>0</v>
      </c>
      <c r="S270" s="142" t="str">
        <f>IF(Q140="","",IF(Q140="Yes",VLOOKUP(P270,'Supporting Tables'!$F$72:$J$134,3,FALSE),"NA"))</f>
        <v/>
      </c>
      <c r="T270" s="416"/>
      <c r="U270" s="181"/>
    </row>
    <row r="271" spans="1:21" ht="17">
      <c r="A271" s="53" t="s">
        <v>570</v>
      </c>
      <c r="B271" s="228"/>
      <c r="C271" s="16">
        <f>IF(B271="",0,VLOOKUP(B271,'Supporting Tables'!$A$84:$B$87,2,FALSE))</f>
        <v>0</v>
      </c>
      <c r="D271" s="142" t="str">
        <f>IF(B141="","",IF(B141="Yes",VLOOKUP(A271,'Supporting Tables'!$F$72:$J$134,3,FALSE),"NA"))</f>
        <v/>
      </c>
      <c r="E271" s="231"/>
      <c r="F271" s="53" t="s">
        <v>352</v>
      </c>
      <c r="G271" s="228"/>
      <c r="H271" s="16">
        <f>IF(G271="",0,VLOOKUP(G271,'Supporting Tables'!$A$84:$B$87,2,FALSE))</f>
        <v>0</v>
      </c>
      <c r="I271" s="142" t="str">
        <f>IF(G141="","",IF(G141="Yes",VLOOKUP(F271,'Supporting Tables'!$F$72:$J$134,3,FALSE),"NA"))</f>
        <v/>
      </c>
      <c r="J271" s="231"/>
      <c r="K271" s="53" t="s">
        <v>369</v>
      </c>
      <c r="L271" s="228"/>
      <c r="M271" s="16">
        <f>IF(L271="",0,VLOOKUP(L271,'Supporting Tables'!$A$84:$B$87,2,FALSE))</f>
        <v>0</v>
      </c>
      <c r="N271" s="142" t="str">
        <f>IF(L141="","",IF(L141="Yes",VLOOKUP(K271,'Supporting Tables'!$F$72:$J$134,3,FALSE),"NA"))</f>
        <v/>
      </c>
      <c r="O271" s="415"/>
      <c r="P271" s="53" t="s">
        <v>369</v>
      </c>
      <c r="Q271" s="228"/>
      <c r="R271" s="16">
        <f>IF(Q271="",0,VLOOKUP(Q271,'Supporting Tables'!$A$84:$B$87,2,FALSE))</f>
        <v>0</v>
      </c>
      <c r="S271" s="142" t="str">
        <f>IF(Q141="","",IF(Q141="Yes",VLOOKUP(P271,'Supporting Tables'!$F$72:$J$134,3,FALSE),"NA"))</f>
        <v/>
      </c>
      <c r="T271" s="415"/>
      <c r="U271" s="181"/>
    </row>
    <row r="272" spans="1:21" ht="17">
      <c r="A272" s="53" t="s">
        <v>351</v>
      </c>
      <c r="B272" s="228"/>
      <c r="C272" s="16">
        <f>IF(B272="",0,VLOOKUP(B272,'Supporting Tables'!$A$84:$B$87,2,FALSE))</f>
        <v>0</v>
      </c>
      <c r="D272" s="142" t="str">
        <f>IF(B142="","",IF(B142="Yes",VLOOKUP(A272,'Supporting Tables'!$F$72:$J$134,3,FALSE),"NA"))</f>
        <v/>
      </c>
      <c r="E272" s="231"/>
      <c r="F272" s="53" t="s">
        <v>353</v>
      </c>
      <c r="G272" s="228"/>
      <c r="H272" s="16">
        <f>IF(G272="",0,VLOOKUP(G272,'Supporting Tables'!$A$84:$B$87,2,FALSE))</f>
        <v>0</v>
      </c>
      <c r="I272" s="142" t="str">
        <f>IF(G142="","",IF(G142="Yes",VLOOKUP(F272,'Supporting Tables'!$F$72:$J$134,3,FALSE),"NA"))</f>
        <v/>
      </c>
      <c r="J272" s="231"/>
      <c r="K272" s="53" t="s">
        <v>370</v>
      </c>
      <c r="L272" s="228"/>
      <c r="M272" s="16">
        <f>IF(L272="",0,VLOOKUP(L272,'Supporting Tables'!$A$84:$B$87,2,FALSE))</f>
        <v>0</v>
      </c>
      <c r="N272" s="142" t="str">
        <f>IF(L142="","",IF(L142="Yes",VLOOKUP(K272,'Supporting Tables'!$F$72:$J$134,3,FALSE),"NA"))</f>
        <v/>
      </c>
      <c r="O272" s="415"/>
      <c r="P272" s="53" t="s">
        <v>370</v>
      </c>
      <c r="Q272" s="228"/>
      <c r="R272" s="16">
        <f>IF(Q272="",0,VLOOKUP(Q272,'Supporting Tables'!$A$84:$B$87,2,FALSE))</f>
        <v>0</v>
      </c>
      <c r="S272" s="142" t="str">
        <f>IF(Q142="","",IF(Q142="Yes",VLOOKUP(P272,'Supporting Tables'!$F$72:$J$134,3,FALSE),"NA"))</f>
        <v/>
      </c>
      <c r="T272" s="415"/>
      <c r="U272" s="181"/>
    </row>
    <row r="273" spans="1:21" ht="34">
      <c r="A273" s="415" t="s">
        <v>553</v>
      </c>
      <c r="B273" s="228"/>
      <c r="C273" s="16">
        <f>IF(B273="",0,VLOOKUP(B273,'Supporting Tables'!$A$84:$B$87,2,FALSE))</f>
        <v>0</v>
      </c>
      <c r="D273" s="142" t="str">
        <f>IF(B143="","",IF(B143="Yes",VLOOKUP(A273,'Supporting Tables'!$F$72:$J$134,3,FALSE),"NA"))</f>
        <v/>
      </c>
      <c r="E273" s="231"/>
      <c r="F273" s="30" t="s">
        <v>553</v>
      </c>
      <c r="G273" s="228"/>
      <c r="H273" s="16">
        <f>IF(G273="",0,VLOOKUP(G273,'Supporting Tables'!$A$84:$B$87,2,FALSE))</f>
        <v>0</v>
      </c>
      <c r="I273" s="142" t="str">
        <f>IF(G143="","",IF(G143="Yes",VLOOKUP(F273,'Supporting Tables'!$F$72:$J$134,3,FALSE),"NA"))</f>
        <v/>
      </c>
      <c r="J273" s="231"/>
      <c r="K273" s="53" t="s">
        <v>371</v>
      </c>
      <c r="L273" s="228"/>
      <c r="M273" s="16">
        <f>IF(L273="",0,VLOOKUP(L273,'Supporting Tables'!$A$84:$B$87,2,FALSE))</f>
        <v>0</v>
      </c>
      <c r="N273" s="142" t="str">
        <f>IF(L143="","",IF(L143="Yes",VLOOKUP(K273,'Supporting Tables'!$F$72:$J$134,3,FALSE),"NA"))</f>
        <v/>
      </c>
      <c r="O273" s="415"/>
      <c r="P273" s="53" t="s">
        <v>371</v>
      </c>
      <c r="Q273" s="228"/>
      <c r="R273" s="16">
        <f>IF(Q273="",0,VLOOKUP(Q273,'Supporting Tables'!$A$84:$B$87,2,FALSE))</f>
        <v>0</v>
      </c>
      <c r="S273" s="142" t="str">
        <f>IF(Q143="","",IF(Q143="Yes",VLOOKUP(P273,'Supporting Tables'!$F$72:$J$134,3,FALSE),"NA"))</f>
        <v/>
      </c>
      <c r="T273" s="415"/>
      <c r="U273" s="181"/>
    </row>
    <row r="274" spans="1:21" ht="34">
      <c r="A274" s="414" t="s">
        <v>554</v>
      </c>
      <c r="B274" s="228"/>
      <c r="C274" s="16">
        <f>IF(B274="",0,VLOOKUP(B274,'Supporting Tables'!$A$84:$B$87,2,FALSE))</f>
        <v>0</v>
      </c>
      <c r="D274" s="142" t="str">
        <f>IF(B144="","",IF(B144="Yes",VLOOKUP(A274,'Supporting Tables'!$F$72:$J$134,3,FALSE),"NA"))</f>
        <v/>
      </c>
      <c r="E274" s="231"/>
      <c r="F274" s="417" t="s">
        <v>554</v>
      </c>
      <c r="G274" s="228"/>
      <c r="H274" s="16">
        <f>IF(G274="",0,VLOOKUP(G274,'Supporting Tables'!$A$84:$B$87,2,FALSE))</f>
        <v>0</v>
      </c>
      <c r="I274" s="142" t="str">
        <f>IF(G144="","",IF(G144="Yes",VLOOKUP(F274,'Supporting Tables'!$F$72:$J$134,3,FALSE),"NA"))</f>
        <v/>
      </c>
      <c r="J274" s="231"/>
      <c r="K274" s="53" t="s">
        <v>372</v>
      </c>
      <c r="L274" s="228"/>
      <c r="M274" s="16">
        <f>IF(L274="",0,VLOOKUP(L274,'Supporting Tables'!$A$84:$B$87,2,FALSE))</f>
        <v>0</v>
      </c>
      <c r="N274" s="142" t="str">
        <f>IF(L144="","",IF(L144="Yes",VLOOKUP(K274,'Supporting Tables'!$F$72:$J$134,3,FALSE),"NA"))</f>
        <v/>
      </c>
      <c r="O274" s="415"/>
      <c r="P274" s="53" t="s">
        <v>372</v>
      </c>
      <c r="Q274" s="228"/>
      <c r="R274" s="16">
        <f>IF(Q274="",0,VLOOKUP(Q274,'Supporting Tables'!$A$84:$B$87,2,FALSE))</f>
        <v>0</v>
      </c>
      <c r="S274" s="142" t="str">
        <f>IF(Q144="","",IF(Q144="Yes",VLOOKUP(P274,'Supporting Tables'!$F$72:$J$134,3,FALSE),"NA"))</f>
        <v/>
      </c>
      <c r="T274" s="415"/>
      <c r="U274" s="181"/>
    </row>
    <row r="275" spans="1:21" ht="34">
      <c r="A275" s="414" t="s">
        <v>567</v>
      </c>
      <c r="B275" s="228"/>
      <c r="C275" s="16">
        <f>IF(B275="",0,VLOOKUP(B275,'Supporting Tables'!$A$84:$B$87,2,FALSE))</f>
        <v>0</v>
      </c>
      <c r="D275" s="142" t="str">
        <f>IF(B145="","",IF(B145="Yes",VLOOKUP(A275,'Supporting Tables'!$F$72:$J$134,3,FALSE),"NA"))</f>
        <v/>
      </c>
      <c r="E275" s="231"/>
      <c r="F275" s="417" t="s">
        <v>567</v>
      </c>
      <c r="G275" s="228"/>
      <c r="H275" s="16">
        <f>IF(G275="",0,VLOOKUP(G275,'Supporting Tables'!$A$84:$B$87,2,FALSE))</f>
        <v>0</v>
      </c>
      <c r="I275" s="142" t="str">
        <f>IF(G145="","",IF(G145="Yes",VLOOKUP(F275,'Supporting Tables'!$F$72:$J$134,3,FALSE),"NA"))</f>
        <v/>
      </c>
      <c r="J275" s="231"/>
      <c r="K275" s="53" t="s">
        <v>373</v>
      </c>
      <c r="L275" s="228"/>
      <c r="M275" s="16">
        <f>IF(L275="",0,VLOOKUP(L275,'Supporting Tables'!$A$84:$B$87,2,FALSE))</f>
        <v>0</v>
      </c>
      <c r="N275" s="142" t="str">
        <f>IF(L145="","",IF(L145="Yes",VLOOKUP(K275,'Supporting Tables'!$F$72:$J$134,3,FALSE),"NA"))</f>
        <v/>
      </c>
      <c r="O275" s="415"/>
      <c r="P275" s="417" t="s">
        <v>556</v>
      </c>
      <c r="Q275" s="228"/>
      <c r="R275" s="16">
        <f>IF(Q275="",0,VLOOKUP(Q275,'Supporting Tables'!$A$84:$B$87,2,FALSE))</f>
        <v>0</v>
      </c>
      <c r="S275" s="142" t="str">
        <f>IF(Q145="","",IF(Q145="Yes",VLOOKUP(P275,'Supporting Tables'!$F$72:$J$134,3,FALSE),"NA"))</f>
        <v/>
      </c>
      <c r="T275" s="414"/>
      <c r="U275" s="181"/>
    </row>
    <row r="276" spans="1:21" ht="68">
      <c r="A276" s="414" t="s">
        <v>556</v>
      </c>
      <c r="B276" s="228"/>
      <c r="C276" s="16">
        <f>IF(B276="",0,VLOOKUP(B276,'Supporting Tables'!$A$84:$B$87,2,FALSE))</f>
        <v>0</v>
      </c>
      <c r="D276" s="142" t="str">
        <f>IF(B146="","",IF(B146="Yes",VLOOKUP(A276,'Supporting Tables'!$F$72:$J$134,3,FALSE),"NA"))</f>
        <v/>
      </c>
      <c r="E276" s="231"/>
      <c r="F276" s="417" t="s">
        <v>557</v>
      </c>
      <c r="G276" s="228"/>
      <c r="H276" s="16">
        <f>IF(G276="",0,VLOOKUP(G276,'Supporting Tables'!$A$84:$B$87,2,FALSE))</f>
        <v>0</v>
      </c>
      <c r="I276" s="142" t="str">
        <f>IF(G146="","",IF(G146="Yes",VLOOKUP(F276,'Supporting Tables'!$F$72:$J$134,3,FALSE),"NA"))</f>
        <v/>
      </c>
      <c r="J276" s="231"/>
      <c r="K276" s="30" t="s">
        <v>553</v>
      </c>
      <c r="L276" s="228"/>
      <c r="M276" s="16">
        <f>IF(L276="",0,VLOOKUP(L276,'Supporting Tables'!$A$84:$B$87,2,FALSE))</f>
        <v>0</v>
      </c>
      <c r="N276" s="142" t="str">
        <f>IF(L146="","",IF(L146="Yes",VLOOKUP(K276,'Supporting Tables'!$F$72:$J$134,3,FALSE),"NA"))</f>
        <v/>
      </c>
      <c r="O276" s="415"/>
      <c r="P276" s="418" t="s">
        <v>558</v>
      </c>
      <c r="Q276" s="228"/>
      <c r="R276" s="16">
        <f>IF(Q276="",0,VLOOKUP(Q276,'Supporting Tables'!$A$84:$B$87,2,FALSE))</f>
        <v>0</v>
      </c>
      <c r="S276" s="142" t="str">
        <f>IF(Q146="","",IF(Q146="Yes",VLOOKUP(P276,'Supporting Tables'!$F$72:$J$134,3,FALSE),"NA"))</f>
        <v/>
      </c>
      <c r="T276" s="416"/>
      <c r="U276" s="181"/>
    </row>
    <row r="277" spans="1:21" ht="34">
      <c r="A277" s="414" t="s">
        <v>557</v>
      </c>
      <c r="B277" s="228"/>
      <c r="C277" s="16">
        <f>IF(B277="",0,VLOOKUP(B277,'Supporting Tables'!$A$84:$B$87,2,FALSE))</f>
        <v>0</v>
      </c>
      <c r="D277" s="142" t="str">
        <f>IF(B147="","",IF(B147="Yes",VLOOKUP(A277,'Supporting Tables'!$F$72:$J$134,3,FALSE),"NA"))</f>
        <v/>
      </c>
      <c r="E277" s="231"/>
      <c r="F277" s="30" t="s">
        <v>354</v>
      </c>
      <c r="G277" s="228"/>
      <c r="H277" s="16">
        <f>IF(G277="",0,VLOOKUP(G277,'Supporting Tables'!$A$84:$B$87,2,FALSE))</f>
        <v>0</v>
      </c>
      <c r="I277" s="142" t="str">
        <f>IF(G147="","",IF(G147="Yes",VLOOKUP(F277,'Supporting Tables'!$F$72:$J$134,3,FALSE),"NA"))</f>
        <v/>
      </c>
      <c r="J277" s="231"/>
      <c r="K277" s="417" t="s">
        <v>556</v>
      </c>
      <c r="L277" s="228"/>
      <c r="M277" s="16">
        <f>IF(L277="",0,VLOOKUP(L277,'Supporting Tables'!$A$84:$B$87,2,FALSE))</f>
        <v>0</v>
      </c>
      <c r="N277" s="142" t="str">
        <f>IF(L147="","",IF(L147="Yes",VLOOKUP(K277,'Supporting Tables'!$F$72:$J$134,3,FALSE),"NA"))</f>
        <v/>
      </c>
      <c r="O277" s="414"/>
      <c r="P277" s="418" t="s">
        <v>559</v>
      </c>
      <c r="Q277" s="228"/>
      <c r="R277" s="16">
        <f>IF(Q277="",0,VLOOKUP(Q277,'Supporting Tables'!$A$84:$B$87,2,FALSE))</f>
        <v>0</v>
      </c>
      <c r="S277" s="142" t="str">
        <f>IF(Q147="","",IF(Q147="Yes",VLOOKUP(P277,'Supporting Tables'!$F$72:$J$134,3,FALSE),"NA"))</f>
        <v/>
      </c>
      <c r="T277" s="416"/>
      <c r="U277" s="181"/>
    </row>
    <row r="278" spans="1:21" ht="68">
      <c r="A278" s="53" t="s">
        <v>352</v>
      </c>
      <c r="B278" s="228"/>
      <c r="C278" s="16">
        <f>IF(B278="",0,VLOOKUP(B278,'Supporting Tables'!$A$84:$B$87,2,FALSE))</f>
        <v>0</v>
      </c>
      <c r="D278" s="142" t="str">
        <f>IF(B148="","",IF(B148="Yes",VLOOKUP(A278,'Supporting Tables'!$F$72:$J$134,3,FALSE),"NA"))</f>
        <v/>
      </c>
      <c r="E278" s="231"/>
      <c r="F278" s="30" t="s">
        <v>355</v>
      </c>
      <c r="G278" s="228"/>
      <c r="H278" s="16">
        <f>IF(G278="",0,VLOOKUP(G278,'Supporting Tables'!$A$84:$B$87,2,FALSE))</f>
        <v>0</v>
      </c>
      <c r="I278" s="142" t="str">
        <f>IF(G148="","",IF(G148="Yes",VLOOKUP(F278,'Supporting Tables'!$F$72:$J$134,3,FALSE),"NA"))</f>
        <v/>
      </c>
      <c r="J278" s="231"/>
      <c r="K278" s="418" t="s">
        <v>558</v>
      </c>
      <c r="L278" s="228"/>
      <c r="M278" s="16">
        <f>IF(L278="",0,VLOOKUP(L278,'Supporting Tables'!$A$84:$B$87,2,FALSE))</f>
        <v>0</v>
      </c>
      <c r="N278" s="142" t="str">
        <f>IF(L148="","",IF(L148="Yes",VLOOKUP(K278,'Supporting Tables'!$F$72:$J$134,3,FALSE),"NA"))</f>
        <v/>
      </c>
      <c r="O278" s="416"/>
      <c r="P278" s="418" t="s">
        <v>564</v>
      </c>
      <c r="Q278" s="228"/>
      <c r="R278" s="16">
        <f>IF(Q278="",0,VLOOKUP(Q278,'Supporting Tables'!$A$84:$B$87,2,FALSE))</f>
        <v>0</v>
      </c>
      <c r="S278" s="142" t="str">
        <f>IF(Q148="","",IF(Q148="Yes",VLOOKUP(P278,'Supporting Tables'!$F$72:$J$134,3,FALSE),"NA"))</f>
        <v/>
      </c>
      <c r="T278" s="416"/>
      <c r="U278" s="181"/>
    </row>
    <row r="279" spans="1:21" ht="34">
      <c r="A279" s="53" t="s">
        <v>353</v>
      </c>
      <c r="B279" s="228"/>
      <c r="C279" s="16">
        <f>IF(B279="",0,VLOOKUP(B279,'Supporting Tables'!$A$84:$B$87,2,FALSE))</f>
        <v>0</v>
      </c>
      <c r="D279" s="142" t="str">
        <f>IF(B149="","",IF(B149="Yes",VLOOKUP(A279,'Supporting Tables'!$F$72:$J$134,3,FALSE),"NA"))</f>
        <v/>
      </c>
      <c r="E279" s="231"/>
      <c r="F279" s="30" t="s">
        <v>356</v>
      </c>
      <c r="G279" s="228"/>
      <c r="H279" s="16">
        <f>IF(G279="",0,VLOOKUP(G279,'Supporting Tables'!$A$84:$B$87,2,FALSE))</f>
        <v>0</v>
      </c>
      <c r="I279" s="142" t="str">
        <f>IF(G149="","",IF(G149="Yes",VLOOKUP(F279,'Supporting Tables'!$F$72:$J$134,3,FALSE),"NA"))</f>
        <v/>
      </c>
      <c r="J279" s="231"/>
      <c r="K279" s="418" t="s">
        <v>559</v>
      </c>
      <c r="L279" s="228"/>
      <c r="M279" s="16">
        <f>IF(L279="",0,VLOOKUP(L279,'Supporting Tables'!$A$84:$B$87,2,FALSE))</f>
        <v>0</v>
      </c>
      <c r="N279" s="142" t="str">
        <f>IF(L149="","",IF(L149="Yes",VLOOKUP(K279,'Supporting Tables'!$F$72:$J$134,3,FALSE),"NA"))</f>
        <v/>
      </c>
      <c r="O279" s="416"/>
      <c r="P279" s="53" t="s">
        <v>373</v>
      </c>
      <c r="Q279" s="228"/>
      <c r="R279" s="16">
        <f>IF(Q279="",0,VLOOKUP(Q279,'Supporting Tables'!$A$84:$B$87,2,FALSE))</f>
        <v>0</v>
      </c>
      <c r="S279" s="142" t="str">
        <f>IF(Q149="","",IF(Q149="Yes",VLOOKUP(P279,'Supporting Tables'!$F$72:$J$134,3,FALSE),"NA"))</f>
        <v/>
      </c>
      <c r="T279" s="415"/>
      <c r="U279" s="181"/>
    </row>
    <row r="280" spans="1:21" ht="34">
      <c r="A280" s="53" t="s">
        <v>354</v>
      </c>
      <c r="B280" s="228"/>
      <c r="C280" s="16">
        <f>IF(B280="",0,VLOOKUP(B280,'Supporting Tables'!$A$84:$B$87,2,FALSE))</f>
        <v>0</v>
      </c>
      <c r="D280" s="142" t="str">
        <f>IF(B150="","",IF(B150="Yes",VLOOKUP(A280,'Supporting Tables'!$F$72:$J$134,3,FALSE),"NA"))</f>
        <v/>
      </c>
      <c r="E280" s="231"/>
      <c r="F280" s="30" t="s">
        <v>357</v>
      </c>
      <c r="G280" s="228"/>
      <c r="H280" s="16">
        <f>IF(G280="",0,VLOOKUP(G280,'Supporting Tables'!$A$84:$B$87,2,FALSE))</f>
        <v>0</v>
      </c>
      <c r="I280" s="142" t="str">
        <f>IF(G150="","",IF(G150="Yes",VLOOKUP(F280,'Supporting Tables'!$F$72:$J$134,3,FALSE),"NA"))</f>
        <v/>
      </c>
      <c r="J280" s="231"/>
      <c r="K280" s="418" t="s">
        <v>560</v>
      </c>
      <c r="L280" s="228"/>
      <c r="M280" s="16">
        <f>IF(L280="",0,VLOOKUP(L280,'Supporting Tables'!$A$84:$B$87,2,FALSE))</f>
        <v>0</v>
      </c>
      <c r="N280" s="142" t="str">
        <f>IF(L150="","",IF(L150="Yes",VLOOKUP(K280,'Supporting Tables'!$F$72:$J$134,3,FALSE),"NA"))</f>
        <v/>
      </c>
      <c r="O280" s="416"/>
      <c r="P280" s="53" t="s">
        <v>374</v>
      </c>
      <c r="Q280" s="228"/>
      <c r="R280" s="16">
        <f>IF(Q280="",0,VLOOKUP(Q280,'Supporting Tables'!$A$84:$B$87,2,FALSE))</f>
        <v>0</v>
      </c>
      <c r="S280" s="142" t="str">
        <f>IF(Q150="","",IF(Q150="Yes",VLOOKUP(P280,'Supporting Tables'!$F$72:$J$134,3,FALSE),"NA"))</f>
        <v/>
      </c>
      <c r="T280" s="415"/>
      <c r="U280" s="181"/>
    </row>
    <row r="281" spans="1:21" ht="34">
      <c r="A281" s="53" t="s">
        <v>355</v>
      </c>
      <c r="B281" s="228"/>
      <c r="C281" s="16">
        <f>IF(B281="",0,VLOOKUP(B281,'Supporting Tables'!$A$84:$B$87,2,FALSE))</f>
        <v>0</v>
      </c>
      <c r="D281" s="142" t="str">
        <f>IF(B151="","",IF(B151="Yes",VLOOKUP(A281,'Supporting Tables'!$F$72:$J$134,3,FALSE),"NA"))</f>
        <v/>
      </c>
      <c r="E281" s="231"/>
      <c r="F281" s="30" t="s">
        <v>358</v>
      </c>
      <c r="G281" s="228"/>
      <c r="H281" s="16">
        <f>IF(G281="",0,VLOOKUP(G281,'Supporting Tables'!$A$84:$B$87,2,FALSE))</f>
        <v>0</v>
      </c>
      <c r="I281" s="142" t="str">
        <f>IF(G151="","",IF(G151="Yes",VLOOKUP(F281,'Supporting Tables'!$F$72:$J$134,3,FALSE),"NA"))</f>
        <v/>
      </c>
      <c r="J281" s="231"/>
      <c r="K281" s="53" t="s">
        <v>376</v>
      </c>
      <c r="L281" s="228"/>
      <c r="M281" s="16">
        <f>IF(L281="",0,VLOOKUP(L281,'Supporting Tables'!$A$84:$B$87,2,FALSE))</f>
        <v>0</v>
      </c>
      <c r="N281" s="142" t="str">
        <f>IF(L151="","",IF(L151="Yes",VLOOKUP(K281,'Supporting Tables'!$F$72:$J$134,3,FALSE),"NA"))</f>
        <v/>
      </c>
      <c r="O281" s="415"/>
      <c r="P281" s="53" t="s">
        <v>376</v>
      </c>
      <c r="Q281" s="228"/>
      <c r="R281" s="16">
        <f>IF(Q281="",0,VLOOKUP(Q281,'Supporting Tables'!$A$84:$B$87,2,FALSE))</f>
        <v>0</v>
      </c>
      <c r="S281" s="142" t="str">
        <f>IF(Q151="","",IF(Q151="Yes",VLOOKUP(P281,'Supporting Tables'!$F$72:$J$134,3,FALSE),"NA"))</f>
        <v/>
      </c>
      <c r="T281" s="415"/>
      <c r="U281" s="181"/>
    </row>
    <row r="282" spans="1:21" ht="34">
      <c r="A282" s="53" t="s">
        <v>356</v>
      </c>
      <c r="B282" s="228"/>
      <c r="C282" s="16">
        <f>IF(B282="",0,VLOOKUP(B282,'Supporting Tables'!$A$84:$B$87,2,FALSE))</f>
        <v>0</v>
      </c>
      <c r="D282" s="142" t="str">
        <f>IF(B152="","",IF(B152="Yes",VLOOKUP(A282,'Supporting Tables'!$F$72:$J$134,3,FALSE),"NA"))</f>
        <v/>
      </c>
      <c r="E282" s="231"/>
      <c r="F282" s="30" t="s">
        <v>31</v>
      </c>
      <c r="G282" s="228"/>
      <c r="H282" s="16">
        <f>IF(G282="",0,VLOOKUP(G282,'Supporting Tables'!$A$84:$B$87,2,FALSE))</f>
        <v>0</v>
      </c>
      <c r="I282" s="142" t="str">
        <f>IF(G152="","",IF(G152="Yes",VLOOKUP(F282,'Supporting Tables'!$F$72:$J$134,3,FALSE),"NA"))</f>
        <v/>
      </c>
      <c r="J282" s="231"/>
      <c r="K282" s="53" t="s">
        <v>377</v>
      </c>
      <c r="L282" s="228"/>
      <c r="M282" s="16">
        <f>IF(L282="",0,VLOOKUP(L282,'Supporting Tables'!$A$84:$B$87,2,FALSE))</f>
        <v>0</v>
      </c>
      <c r="N282" s="142" t="str">
        <f>IF(L152="","",IF(L152="Yes",VLOOKUP(K282,'Supporting Tables'!$F$72:$J$134,3,FALSE),"NA"))</f>
        <v/>
      </c>
      <c r="O282" s="415"/>
      <c r="P282" s="53" t="s">
        <v>377</v>
      </c>
      <c r="Q282" s="228"/>
      <c r="R282" s="16">
        <f>IF(Q282="",0,VLOOKUP(Q282,'Supporting Tables'!$A$84:$B$87,2,FALSE))</f>
        <v>0</v>
      </c>
      <c r="S282" s="142" t="str">
        <f>IF(Q152="","",IF(Q152="Yes",VLOOKUP(P282,'Supporting Tables'!$F$72:$J$134,3,FALSE),"NA"))</f>
        <v/>
      </c>
      <c r="T282" s="415"/>
      <c r="U282" s="181"/>
    </row>
    <row r="283" spans="1:21" ht="51">
      <c r="A283" s="53" t="s">
        <v>357</v>
      </c>
      <c r="B283" s="228"/>
      <c r="C283" s="16">
        <f>IF(B283="",0,VLOOKUP(B283,'Supporting Tables'!$A$84:$B$87,2,FALSE))</f>
        <v>0</v>
      </c>
      <c r="D283" s="142" t="str">
        <f>IF(B153="","",IF(B153="Yes",VLOOKUP(A283,'Supporting Tables'!$F$72:$J$134,3,FALSE),"NA"))</f>
        <v/>
      </c>
      <c r="E283" s="231"/>
      <c r="F283" s="30" t="s">
        <v>359</v>
      </c>
      <c r="G283" s="228"/>
      <c r="H283" s="16">
        <f>IF(G283="",0,VLOOKUP(G283,'Supporting Tables'!$A$84:$B$87,2,FALSE))</f>
        <v>0</v>
      </c>
      <c r="I283" s="142" t="str">
        <f>IF(G153="","",IF(G153="Yes",VLOOKUP(F283,'Supporting Tables'!$F$72:$J$134,3,FALSE),"NA"))</f>
        <v/>
      </c>
      <c r="J283" s="231"/>
      <c r="K283" s="418" t="s">
        <v>563</v>
      </c>
      <c r="L283" s="228"/>
      <c r="M283" s="16">
        <f>IF(L283="",0,VLOOKUP(L283,'Supporting Tables'!$A$84:$B$87,2,FALSE))</f>
        <v>0</v>
      </c>
      <c r="N283" s="142" t="str">
        <f>IF(L153="","",IF(L153="Yes",VLOOKUP(K283,'Supporting Tables'!$F$72:$J$134,3,FALSE),"NA"))</f>
        <v/>
      </c>
      <c r="O283" s="416"/>
      <c r="P283" s="418" t="s">
        <v>565</v>
      </c>
      <c r="Q283" s="228"/>
      <c r="R283" s="16">
        <f>IF(Q283="",0,VLOOKUP(Q283,'Supporting Tables'!$A$84:$B$87,2,FALSE))</f>
        <v>0</v>
      </c>
      <c r="S283" s="142" t="str">
        <f>IF(Q153="","",IF(Q153="Yes",VLOOKUP(P283,'Supporting Tables'!$F$72:$J$134,3,FALSE),"NA"))</f>
        <v/>
      </c>
      <c r="T283" s="416"/>
      <c r="U283" s="181"/>
    </row>
    <row r="284" spans="1:21" ht="51">
      <c r="A284" s="53" t="s">
        <v>358</v>
      </c>
      <c r="B284" s="228"/>
      <c r="C284" s="16">
        <f>IF(B284="",0,VLOOKUP(B284,'Supporting Tables'!$A$84:$B$87,2,FALSE))</f>
        <v>0</v>
      </c>
      <c r="D284" s="142" t="str">
        <f>IF(B154="","",IF(B154="Yes",VLOOKUP(A284,'Supporting Tables'!$F$72:$J$134,3,FALSE),"NA"))</f>
        <v/>
      </c>
      <c r="E284" s="231"/>
      <c r="F284" s="30" t="s">
        <v>360</v>
      </c>
      <c r="G284" s="228"/>
      <c r="H284" s="16">
        <f>IF(G284="",0,VLOOKUP(G284,'Supporting Tables'!$A$84:$B$87,2,FALSE))</f>
        <v>0</v>
      </c>
      <c r="I284" s="142" t="str">
        <f>IF(G154="","",IF(G154="Yes",VLOOKUP(F284,'Supporting Tables'!$F$72:$J$134,3,FALSE),"NA"))</f>
        <v/>
      </c>
      <c r="J284" s="231"/>
      <c r="K284" s="418" t="s">
        <v>564</v>
      </c>
      <c r="L284" s="228"/>
      <c r="M284" s="16">
        <f>IF(L284="",0,VLOOKUP(L284,'Supporting Tables'!$A$84:$B$87,2,FALSE))</f>
        <v>0</v>
      </c>
      <c r="N284" s="142" t="str">
        <f>IF(L154="","",IF(L154="Yes",VLOOKUP(K284,'Supporting Tables'!$F$72:$J$134,3,FALSE),"NA"))</f>
        <v/>
      </c>
      <c r="O284" s="416"/>
      <c r="P284" s="418" t="s">
        <v>569</v>
      </c>
      <c r="Q284" s="228"/>
      <c r="R284" s="16">
        <f>IF(Q284="",0,VLOOKUP(Q284,'Supporting Tables'!$A$84:$B$87,2,FALSE))</f>
        <v>0</v>
      </c>
      <c r="S284" s="142" t="str">
        <f>IF(Q154="","",IF(Q154="Yes",VLOOKUP(P284,'Supporting Tables'!$F$72:$J$134,3,FALSE),"NA"))</f>
        <v/>
      </c>
      <c r="T284" s="416"/>
      <c r="U284" s="181"/>
    </row>
    <row r="285" spans="1:21" ht="34">
      <c r="A285" s="53" t="s">
        <v>31</v>
      </c>
      <c r="B285" s="228"/>
      <c r="C285" s="16">
        <f>IF(B285="",0,VLOOKUP(B285,'Supporting Tables'!$A$84:$B$87,2,FALSE))</f>
        <v>0</v>
      </c>
      <c r="D285" s="142" t="str">
        <f>IF(B155="","",IF(B155="Yes",VLOOKUP(A285,'Supporting Tables'!$F$72:$J$134,3,FALSE),"NA"))</f>
        <v/>
      </c>
      <c r="E285" s="231"/>
      <c r="F285" s="30" t="s">
        <v>363</v>
      </c>
      <c r="G285" s="228"/>
      <c r="H285" s="16">
        <f>IF(G285="",0,VLOOKUP(G285,'Supporting Tables'!$A$84:$B$87,2,FALSE))</f>
        <v>0</v>
      </c>
      <c r="I285" s="142" t="str">
        <f>IF(G155="","",IF(G155="Yes",VLOOKUP(F285,'Supporting Tables'!$F$72:$J$134,3,FALSE),"NA"))</f>
        <v/>
      </c>
      <c r="J285" s="231"/>
      <c r="K285" s="418" t="s">
        <v>562</v>
      </c>
      <c r="L285" s="228"/>
      <c r="M285" s="16">
        <f>IF(L285="",0,VLOOKUP(L285,'Supporting Tables'!$A$84:$B$87,2,FALSE))</f>
        <v>0</v>
      </c>
      <c r="N285" s="142" t="str">
        <f>IF(L155="","",IF(L155="Yes",VLOOKUP(K285,'Supporting Tables'!$F$72:$J$134,3,FALSE),"NA"))</f>
        <v/>
      </c>
      <c r="O285" s="416"/>
      <c r="P285" s="53" t="s">
        <v>379</v>
      </c>
      <c r="Q285" s="228"/>
      <c r="R285" s="16">
        <f>IF(Q285="",0,VLOOKUP(Q285,'Supporting Tables'!$A$84:$B$87,2,FALSE))</f>
        <v>0</v>
      </c>
      <c r="S285" s="142" t="str">
        <f>IF(Q155="","",IF(Q155="Yes",VLOOKUP(P285,'Supporting Tables'!$F$72:$J$134,3,FALSE),"NA"))</f>
        <v/>
      </c>
      <c r="T285" s="415"/>
      <c r="U285" s="181"/>
    </row>
    <row r="286" spans="1:21" ht="51">
      <c r="A286" s="53" t="s">
        <v>359</v>
      </c>
      <c r="B286" s="228"/>
      <c r="C286" s="16">
        <f>IF(B286="",0,VLOOKUP(B286,'Supporting Tables'!$A$84:$B$87,2,FALSE))</f>
        <v>0</v>
      </c>
      <c r="D286" s="142" t="str">
        <f>IF(B156="","",IF(B156="Yes",VLOOKUP(A286,'Supporting Tables'!$F$72:$J$134,3,FALSE),"NA"))</f>
        <v/>
      </c>
      <c r="E286" s="231"/>
      <c r="F286" s="30" t="s">
        <v>364</v>
      </c>
      <c r="G286" s="228"/>
      <c r="H286" s="16">
        <f>IF(G286="",0,VLOOKUP(G286,'Supporting Tables'!$A$84:$B$87,2,FALSE))</f>
        <v>0</v>
      </c>
      <c r="I286" s="142" t="str">
        <f>IF(G156="","",IF(G156="Yes",VLOOKUP(F286,'Supporting Tables'!$F$72:$J$134,3,FALSE),"NA"))</f>
        <v/>
      </c>
      <c r="J286" s="231"/>
      <c r="K286" s="53" t="s">
        <v>379</v>
      </c>
      <c r="L286" s="228"/>
      <c r="M286" s="16">
        <f>IF(L286="",0,VLOOKUP(L286,'Supporting Tables'!$A$84:$B$87,2,FALSE))</f>
        <v>0</v>
      </c>
      <c r="N286" s="142" t="str">
        <f>IF(L156="","",IF(L156="Yes",VLOOKUP(K286,'Supporting Tables'!$F$72:$J$134,3,FALSE),"NA"))</f>
        <v/>
      </c>
      <c r="O286" s="415"/>
      <c r="P286" s="53" t="s">
        <v>380</v>
      </c>
      <c r="Q286" s="228"/>
      <c r="R286" s="16">
        <f>IF(Q286="",0,VLOOKUP(Q286,'Supporting Tables'!$A$84:$B$87,2,FALSE))</f>
        <v>0</v>
      </c>
      <c r="S286" s="142" t="str">
        <f>IF(Q156="","",IF(Q156="Yes",VLOOKUP(P286,'Supporting Tables'!$F$72:$J$134,3,FALSE),"NA"))</f>
        <v/>
      </c>
      <c r="T286" s="415"/>
      <c r="U286" s="181"/>
    </row>
    <row r="287" spans="1:21" ht="68">
      <c r="A287" s="53" t="s">
        <v>360</v>
      </c>
      <c r="B287" s="228"/>
      <c r="C287" s="16">
        <f>IF(B287="",0,VLOOKUP(B287,'Supporting Tables'!$A$84:$B$87,2,FALSE))</f>
        <v>0</v>
      </c>
      <c r="D287" s="142" t="str">
        <f>IF(B157="","",IF(B157="Yes",VLOOKUP(A287,'Supporting Tables'!$F$72:$J$134,3,FALSE),"NA"))</f>
        <v/>
      </c>
      <c r="E287" s="231"/>
      <c r="F287" s="418" t="s">
        <v>558</v>
      </c>
      <c r="G287" s="228"/>
      <c r="H287" s="16">
        <f>IF(G287="",0,VLOOKUP(G287,'Supporting Tables'!$A$84:$B$87,2,FALSE))</f>
        <v>0</v>
      </c>
      <c r="I287" s="142" t="str">
        <f>IF(G157="","",IF(G157="Yes",VLOOKUP(F287,'Supporting Tables'!$F$72:$J$134,3,FALSE),"NA"))</f>
        <v/>
      </c>
      <c r="J287" s="231"/>
      <c r="K287" s="53" t="s">
        <v>380</v>
      </c>
      <c r="L287" s="228"/>
      <c r="M287" s="16">
        <f>IF(L287="",0,VLOOKUP(L287,'Supporting Tables'!$A$84:$B$87,2,FALSE))</f>
        <v>0</v>
      </c>
      <c r="N287" s="142" t="str">
        <f>IF(L157="","",IF(L157="Yes",VLOOKUP(K287,'Supporting Tables'!$F$72:$J$134,3,FALSE),"NA"))</f>
        <v/>
      </c>
      <c r="O287" s="415"/>
      <c r="P287" s="53" t="s">
        <v>303</v>
      </c>
      <c r="Q287" s="16"/>
      <c r="R287" s="16"/>
      <c r="S287" s="16"/>
      <c r="T287" s="134"/>
      <c r="U287" s="181"/>
    </row>
    <row r="288" spans="1:21" ht="102">
      <c r="A288" s="416" t="s">
        <v>558</v>
      </c>
      <c r="B288" s="228"/>
      <c r="C288" s="16">
        <f>IF(B288="",0,VLOOKUP(B288,'Supporting Tables'!$A$84:$B$87,2,FALSE))</f>
        <v>0</v>
      </c>
      <c r="D288" s="142" t="str">
        <f>IF(B158="","",IF(B158="Yes",VLOOKUP(A288,'Supporting Tables'!$F$72:$J$134,3,FALSE),"NA"))</f>
        <v/>
      </c>
      <c r="E288" s="231"/>
      <c r="F288" s="418" t="s">
        <v>559</v>
      </c>
      <c r="G288" s="228"/>
      <c r="H288" s="16">
        <f>IF(G288="",0,VLOOKUP(G288,'Supporting Tables'!$A$84:$B$87,2,FALSE))</f>
        <v>0</v>
      </c>
      <c r="I288" s="142" t="str">
        <f>IF(G158="","",IF(G158="Yes",VLOOKUP(F288,'Supporting Tables'!$F$72:$J$134,3,FALSE),"NA"))</f>
        <v/>
      </c>
      <c r="J288" s="231"/>
      <c r="K288" s="418" t="s">
        <v>565</v>
      </c>
      <c r="L288" s="228"/>
      <c r="M288" s="16">
        <f>IF(L288="",0,VLOOKUP(L288,'Supporting Tables'!$A$84:$B$87,2,FALSE))</f>
        <v>0</v>
      </c>
      <c r="N288" s="142" t="str">
        <f>IF(L158="","",IF(L158="Yes",VLOOKUP(K288,'Supporting Tables'!$F$72:$J$134,3,FALSE),"NA"))</f>
        <v/>
      </c>
      <c r="O288" s="416"/>
      <c r="P288" s="111" t="str">
        <f>IF(P158&lt;&gt;"",P158,"")</f>
        <v/>
      </c>
      <c r="Q288" s="228"/>
      <c r="R288" s="16">
        <f>IF(Q288="",0,VLOOKUP(Q288,'Supporting Tables'!$A$84:$B$87,2,FALSE))</f>
        <v>0</v>
      </c>
      <c r="S288" s="16"/>
      <c r="T288" s="134"/>
      <c r="U288" s="181"/>
    </row>
    <row r="289" spans="1:21" ht="34">
      <c r="A289" s="416" t="s">
        <v>559</v>
      </c>
      <c r="B289" s="228"/>
      <c r="C289" s="16">
        <f>IF(B289="",0,VLOOKUP(B289,'Supporting Tables'!$A$84:$B$87,2,FALSE))</f>
        <v>0</v>
      </c>
      <c r="D289" s="142" t="str">
        <f>IF(B159="","",IF(B159="Yes",VLOOKUP(A289,'Supporting Tables'!$F$72:$J$134,3,FALSE),"NA"))</f>
        <v/>
      </c>
      <c r="E289" s="231"/>
      <c r="F289" s="418" t="s">
        <v>560</v>
      </c>
      <c r="G289" s="228"/>
      <c r="H289" s="16">
        <f>IF(G289="",0,VLOOKUP(G289,'Supporting Tables'!$A$84:$B$87,2,FALSE))</f>
        <v>0</v>
      </c>
      <c r="I289" s="142" t="str">
        <f>IF(G159="","",IF(G159="Yes",VLOOKUP(F289,'Supporting Tables'!$F$72:$J$134,3,FALSE),"NA"))</f>
        <v/>
      </c>
      <c r="J289" s="231"/>
      <c r="K289" s="418" t="s">
        <v>569</v>
      </c>
      <c r="L289" s="228"/>
      <c r="M289" s="16">
        <f>IF(L289="",0,VLOOKUP(L289,'Supporting Tables'!$A$84:$B$87,2,FALSE))</f>
        <v>0</v>
      </c>
      <c r="N289" s="142" t="str">
        <f>IF(L159="","",IF(L159="Yes",VLOOKUP(K289,'Supporting Tables'!$F$72:$J$134,3,FALSE),"NA"))</f>
        <v/>
      </c>
      <c r="O289" s="416"/>
      <c r="P289" s="36"/>
      <c r="Q289" s="16"/>
      <c r="R289" s="16"/>
      <c r="S289" s="16"/>
      <c r="T289" s="134"/>
      <c r="U289" s="181"/>
    </row>
    <row r="290" spans="1:21" ht="34">
      <c r="A290" s="416" t="s">
        <v>560</v>
      </c>
      <c r="B290" s="228"/>
      <c r="C290" s="16">
        <f>IF(B290="",0,VLOOKUP(B290,'Supporting Tables'!$A$84:$B$87,2,FALSE))</f>
        <v>0</v>
      </c>
      <c r="D290" s="142" t="str">
        <f>IF(B160="","",IF(B160="Yes",VLOOKUP(A290,'Supporting Tables'!$F$72:$J$134,3,FALSE),"NA"))</f>
        <v/>
      </c>
      <c r="E290" s="231"/>
      <c r="F290" s="30" t="s">
        <v>365</v>
      </c>
      <c r="G290" s="228"/>
      <c r="H290" s="16">
        <f>IF(G290="",0,VLOOKUP(G290,'Supporting Tables'!$A$84:$B$87,2,FALSE))</f>
        <v>0</v>
      </c>
      <c r="I290" s="142" t="str">
        <f>IF(G160="","",IF(G160="Yes",VLOOKUP(F290,'Supporting Tables'!$F$72:$J$134,3,FALSE),"NA"))</f>
        <v/>
      </c>
      <c r="J290" s="231"/>
      <c r="K290" s="53" t="s">
        <v>382</v>
      </c>
      <c r="L290" s="228"/>
      <c r="M290" s="16">
        <f>IF(L290="",0,VLOOKUP(L290,'Supporting Tables'!$A$84:$B$87,2,FALSE))</f>
        <v>0</v>
      </c>
      <c r="N290" s="142" t="str">
        <f>IF(L160="","",IF(L160="Yes",VLOOKUP(K290,'Supporting Tables'!$F$72:$J$134,3,FALSE),"NA"))</f>
        <v/>
      </c>
      <c r="O290" s="415"/>
      <c r="P290" s="36"/>
      <c r="Q290" s="16"/>
      <c r="R290" s="16"/>
      <c r="S290" s="16"/>
      <c r="T290" s="134"/>
      <c r="U290" s="181"/>
    </row>
    <row r="291" spans="1:21" ht="17">
      <c r="A291" s="53" t="s">
        <v>361</v>
      </c>
      <c r="B291" s="228"/>
      <c r="C291" s="16">
        <f>IF(B291="",0,VLOOKUP(B291,'Supporting Tables'!$A$84:$B$87,2,FALSE))</f>
        <v>0</v>
      </c>
      <c r="D291" s="142" t="str">
        <f>IF(B161="","",IF(B161="Yes",VLOOKUP(A291,'Supporting Tables'!$F$72:$J$134,3,FALSE),"NA"))</f>
        <v/>
      </c>
      <c r="E291" s="231"/>
      <c r="F291" s="53" t="s">
        <v>366</v>
      </c>
      <c r="G291" s="228"/>
      <c r="H291" s="16">
        <f>IF(G291="",0,VLOOKUP(G291,'Supporting Tables'!$A$84:$B$87,2,FALSE))</f>
        <v>0</v>
      </c>
      <c r="I291" s="142" t="str">
        <f>IF(G161="","",IF(G161="Yes",VLOOKUP(F291,'Supporting Tables'!$F$72:$J$134,3,FALSE),"NA"))</f>
        <v/>
      </c>
      <c r="J291" s="231"/>
      <c r="K291" s="53" t="s">
        <v>383</v>
      </c>
      <c r="L291" s="228"/>
      <c r="M291" s="16">
        <f>IF(L291="",0,VLOOKUP(L291,'Supporting Tables'!$A$84:$B$87,2,FALSE))</f>
        <v>0</v>
      </c>
      <c r="N291" s="142" t="str">
        <f>IF(L161="","",IF(L161="Yes",VLOOKUP(K291,'Supporting Tables'!$F$72:$J$134,3,FALSE),"NA"))</f>
        <v/>
      </c>
      <c r="O291" s="415"/>
      <c r="P291" s="36"/>
      <c r="Q291" s="16"/>
      <c r="R291" s="16"/>
      <c r="S291" s="16"/>
      <c r="T291" s="134"/>
      <c r="U291" s="181"/>
    </row>
    <row r="292" spans="1:21" ht="17">
      <c r="A292" s="53" t="s">
        <v>362</v>
      </c>
      <c r="B292" s="228"/>
      <c r="C292" s="16">
        <f>IF(B292="",0,VLOOKUP(B292,'Supporting Tables'!$A$84:$B$87,2,FALSE))</f>
        <v>0</v>
      </c>
      <c r="D292" s="142" t="str">
        <f>IF(B162="","",IF(B162="Yes",VLOOKUP(A292,'Supporting Tables'!$F$72:$J$134,3,FALSE),"NA"))</f>
        <v/>
      </c>
      <c r="E292" s="231"/>
      <c r="F292" s="53" t="s">
        <v>367</v>
      </c>
      <c r="G292" s="228"/>
      <c r="H292" s="16">
        <f>IF(G292="",0,VLOOKUP(G292,'Supporting Tables'!$A$84:$B$87,2,FALSE))</f>
        <v>0</v>
      </c>
      <c r="I292" s="142" t="str">
        <f>IF(G162="","",IF(G162="Yes",VLOOKUP(F292,'Supporting Tables'!$F$72:$J$134,3,FALSE),"NA"))</f>
        <v/>
      </c>
      <c r="J292" s="231"/>
      <c r="K292" s="53" t="s">
        <v>303</v>
      </c>
      <c r="L292" s="16"/>
      <c r="M292" s="16"/>
      <c r="N292" s="16"/>
      <c r="O292" s="16"/>
      <c r="P292" s="36"/>
      <c r="Q292" s="16"/>
      <c r="R292" s="16"/>
      <c r="S292" s="16"/>
      <c r="T292" s="134"/>
      <c r="U292" s="181"/>
    </row>
    <row r="293" spans="1:21" ht="17">
      <c r="A293" s="53" t="s">
        <v>363</v>
      </c>
      <c r="B293" s="228"/>
      <c r="C293" s="16">
        <f>IF(B293="",0,VLOOKUP(B293,'Supporting Tables'!$A$84:$B$87,2,FALSE))</f>
        <v>0</v>
      </c>
      <c r="D293" s="142" t="str">
        <f>IF(B163="","",IF(B163="Yes",VLOOKUP(A293,'Supporting Tables'!$F$72:$J$134,3,FALSE),"NA"))</f>
        <v/>
      </c>
      <c r="E293" s="231"/>
      <c r="F293" s="53" t="s">
        <v>368</v>
      </c>
      <c r="G293" s="228"/>
      <c r="H293" s="16">
        <f>IF(G293="",0,VLOOKUP(G293,'Supporting Tables'!$A$84:$B$87,2,FALSE))</f>
        <v>0</v>
      </c>
      <c r="I293" s="142" t="str">
        <f>IF(G163="","",IF(G163="Yes",VLOOKUP(F293,'Supporting Tables'!$F$72:$J$134,3,FALSE),"NA"))</f>
        <v/>
      </c>
      <c r="J293" s="231"/>
      <c r="K293" s="111" t="str">
        <f>IF(K163&lt;&gt;"",K163,"")</f>
        <v/>
      </c>
      <c r="L293" s="228"/>
      <c r="M293" s="16">
        <f>IF(L293="",0,VLOOKUP(L293,'Supporting Tables'!$A$84:$B$87,2,FALSE))</f>
        <v>0</v>
      </c>
      <c r="N293" s="142" t="str">
        <f>IF(L163="","",IF(L163="Yes",VLOOKUP(K293,'Supporting Tables'!$F$72:$J$134,3,FALSE),"NA"))</f>
        <v/>
      </c>
      <c r="O293" s="16"/>
      <c r="P293" s="36"/>
      <c r="Q293" s="16"/>
      <c r="R293" s="16"/>
      <c r="S293" s="16"/>
      <c r="T293" s="134"/>
      <c r="U293" s="181"/>
    </row>
    <row r="294" spans="1:21" ht="34">
      <c r="A294" s="53" t="s">
        <v>364</v>
      </c>
      <c r="B294" s="228"/>
      <c r="C294" s="16">
        <f>IF(B294="",0,VLOOKUP(B294,'Supporting Tables'!$A$84:$B$87,2,FALSE))</f>
        <v>0</v>
      </c>
      <c r="D294" s="142" t="str">
        <f>IF(B164="","",IF(B164="Yes",VLOOKUP(A294,'Supporting Tables'!$F$72:$J$134,3,FALSE),"NA"))</f>
        <v/>
      </c>
      <c r="E294" s="231"/>
      <c r="F294" s="418" t="s">
        <v>566</v>
      </c>
      <c r="G294" s="228"/>
      <c r="H294" s="16">
        <f>IF(G294="",0,VLOOKUP(G294,'Supporting Tables'!$A$84:$B$87,2,FALSE))</f>
        <v>0</v>
      </c>
      <c r="I294" s="142" t="str">
        <f>IF(G164="","",IF(G164="Yes",VLOOKUP(F294,'Supporting Tables'!$F$72:$J$134,3,FALSE),"NA"))</f>
        <v/>
      </c>
      <c r="J294" s="231"/>
      <c r="K294" s="36"/>
      <c r="L294" s="16"/>
      <c r="M294" s="16"/>
      <c r="N294" s="16"/>
      <c r="O294" s="16"/>
      <c r="P294" s="36"/>
      <c r="Q294" s="16"/>
      <c r="R294" s="16"/>
      <c r="S294" s="16"/>
      <c r="T294" s="134"/>
      <c r="U294" s="181"/>
    </row>
    <row r="295" spans="1:21" ht="34">
      <c r="A295" s="53" t="s">
        <v>365</v>
      </c>
      <c r="B295" s="228"/>
      <c r="C295" s="16">
        <f>IF(B295="",0,VLOOKUP(B295,'Supporting Tables'!$A$84:$B$87,2,FALSE))</f>
        <v>0</v>
      </c>
      <c r="D295" s="142" t="str">
        <f>IF(B165="","",IF(B165="Yes",VLOOKUP(A295,'Supporting Tables'!$F$72:$J$134,3,FALSE),"NA"))</f>
        <v/>
      </c>
      <c r="E295" s="231"/>
      <c r="F295" s="418" t="s">
        <v>562</v>
      </c>
      <c r="G295" s="228"/>
      <c r="H295" s="16">
        <f>IF(G295="",0,VLOOKUP(G295,'Supporting Tables'!$A$84:$B$87,2,FALSE))</f>
        <v>0</v>
      </c>
      <c r="I295" s="142" t="str">
        <f>IF(G165="","",IF(G165="Yes",VLOOKUP(F295,'Supporting Tables'!$F$72:$J$134,3,FALSE),"NA"))</f>
        <v/>
      </c>
      <c r="J295" s="231"/>
      <c r="K295" s="36"/>
      <c r="L295" s="16"/>
      <c r="M295" s="16"/>
      <c r="N295" s="16"/>
      <c r="O295" s="16"/>
      <c r="P295" s="36"/>
      <c r="Q295" s="16"/>
      <c r="R295" s="16"/>
      <c r="S295" s="16"/>
      <c r="T295" s="134"/>
      <c r="U295" s="181"/>
    </row>
    <row r="296" spans="1:21" ht="51">
      <c r="A296" s="53" t="s">
        <v>366</v>
      </c>
      <c r="B296" s="228"/>
      <c r="C296" s="16">
        <f>IF(B296="",0,VLOOKUP(B296,'Supporting Tables'!$A$84:$B$87,2,FALSE))</f>
        <v>0</v>
      </c>
      <c r="D296" s="142" t="str">
        <f>IF(B166="","",IF(B166="Yes",VLOOKUP(A296,'Supporting Tables'!$F$72:$J$134,3,FALSE),"NA"))</f>
        <v/>
      </c>
      <c r="E296" s="231"/>
      <c r="F296" s="53" t="s">
        <v>371</v>
      </c>
      <c r="G296" s="228"/>
      <c r="H296" s="16">
        <f>IF(G296="",0,VLOOKUP(G296,'Supporting Tables'!$A$84:$B$87,2,FALSE))</f>
        <v>0</v>
      </c>
      <c r="I296" s="142" t="str">
        <f>IF(G166="","",IF(G166="Yes",VLOOKUP(F296,'Supporting Tables'!$F$72:$J$134,3,FALSE),"NA"))</f>
        <v/>
      </c>
      <c r="J296" s="231"/>
      <c r="K296" s="36"/>
      <c r="L296" s="16"/>
      <c r="M296" s="16"/>
      <c r="N296" s="16"/>
      <c r="O296" s="16"/>
      <c r="P296" s="36"/>
      <c r="Q296" s="16"/>
      <c r="R296" s="16"/>
      <c r="S296" s="16"/>
      <c r="T296" s="134"/>
      <c r="U296" s="181"/>
    </row>
    <row r="297" spans="1:21" ht="17">
      <c r="A297" s="53" t="s">
        <v>367</v>
      </c>
      <c r="B297" s="228"/>
      <c r="C297" s="16">
        <f>IF(B297="",0,VLOOKUP(B297,'Supporting Tables'!$A$84:$B$87,2,FALSE))</f>
        <v>0</v>
      </c>
      <c r="D297" s="142" t="str">
        <f>IF(B167="","",IF(B167="Yes",VLOOKUP(A297,'Supporting Tables'!$F$72:$J$134,3,FALSE),"NA"))</f>
        <v/>
      </c>
      <c r="E297" s="231"/>
      <c r="F297" s="53" t="s">
        <v>372</v>
      </c>
      <c r="G297" s="228"/>
      <c r="H297" s="16">
        <f>IF(G297="",0,VLOOKUP(G297,'Supporting Tables'!$A$84:$B$87,2,FALSE))</f>
        <v>0</v>
      </c>
      <c r="I297" s="142" t="str">
        <f>IF(G167="","",IF(G167="Yes",VLOOKUP(F297,'Supporting Tables'!$F$72:$J$134,3,FALSE),"NA"))</f>
        <v/>
      </c>
      <c r="J297" s="231"/>
      <c r="K297" s="36"/>
      <c r="L297" s="16"/>
      <c r="M297" s="16"/>
      <c r="N297" s="16"/>
      <c r="O297" s="16"/>
      <c r="P297" s="36"/>
      <c r="Q297" s="16"/>
      <c r="R297" s="16"/>
      <c r="S297" s="16"/>
      <c r="T297" s="134"/>
      <c r="U297" s="181"/>
    </row>
    <row r="298" spans="1:21" ht="34">
      <c r="A298" s="53" t="s">
        <v>368</v>
      </c>
      <c r="B298" s="228"/>
      <c r="C298" s="16">
        <f>IF(B298="",0,VLOOKUP(B298,'Supporting Tables'!$A$84:$B$87,2,FALSE))</f>
        <v>0</v>
      </c>
      <c r="D298" s="142" t="str">
        <f>IF(B168="","",IF(B168="Yes",VLOOKUP(A298,'Supporting Tables'!$F$72:$J$134,3,FALSE),"NA"))</f>
        <v/>
      </c>
      <c r="E298" s="231"/>
      <c r="F298" s="53" t="s">
        <v>373</v>
      </c>
      <c r="G298" s="228"/>
      <c r="H298" s="16">
        <f>IF(G298="",0,VLOOKUP(G298,'Supporting Tables'!$A$84:$B$87,2,FALSE))</f>
        <v>0</v>
      </c>
      <c r="I298" s="142" t="str">
        <f>IF(G168="","",IF(G168="Yes",VLOOKUP(F298,'Supporting Tables'!$F$72:$J$134,3,FALSE),"NA"))</f>
        <v/>
      </c>
      <c r="J298" s="231"/>
      <c r="K298" s="36"/>
      <c r="L298" s="16"/>
      <c r="M298" s="16"/>
      <c r="N298" s="16"/>
      <c r="O298" s="16"/>
      <c r="P298" s="36"/>
      <c r="Q298" s="16"/>
      <c r="R298" s="16"/>
      <c r="S298" s="16"/>
      <c r="T298" s="134"/>
      <c r="U298" s="181"/>
    </row>
    <row r="299" spans="1:21" ht="51">
      <c r="A299" s="416" t="s">
        <v>561</v>
      </c>
      <c r="B299" s="228"/>
      <c r="C299" s="16">
        <f>IF(B299="",0,VLOOKUP(B299,'Supporting Tables'!$A$84:$B$87,2,FALSE))</f>
        <v>0</v>
      </c>
      <c r="D299" s="142" t="str">
        <f>IF(B169="","",IF(B169="Yes",VLOOKUP(A299,'Supporting Tables'!$F$72:$J$134,3,FALSE),"NA"))</f>
        <v/>
      </c>
      <c r="E299" s="231"/>
      <c r="F299" s="53" t="s">
        <v>374</v>
      </c>
      <c r="G299" s="228"/>
      <c r="H299" s="16">
        <f>IF(G299="",0,VLOOKUP(G299,'Supporting Tables'!$A$84:$B$87,2,FALSE))</f>
        <v>0</v>
      </c>
      <c r="I299" s="142" t="str">
        <f>IF(G169="","",IF(G169="Yes",VLOOKUP(F299,'Supporting Tables'!$F$72:$J$134,3,FALSE),"NA"))</f>
        <v/>
      </c>
      <c r="J299" s="231"/>
      <c r="K299" s="36"/>
      <c r="L299" s="16"/>
      <c r="M299" s="16"/>
      <c r="N299" s="16"/>
      <c r="O299" s="16"/>
      <c r="P299" s="36"/>
      <c r="Q299" s="16"/>
      <c r="R299" s="16"/>
      <c r="S299" s="16"/>
      <c r="T299" s="134"/>
      <c r="U299" s="181"/>
    </row>
    <row r="300" spans="1:21" ht="34">
      <c r="A300" s="416" t="s">
        <v>566</v>
      </c>
      <c r="B300" s="228"/>
      <c r="C300" s="16">
        <f>IF(B300="",0,VLOOKUP(B300,'Supporting Tables'!$A$84:$B$87,2,FALSE))</f>
        <v>0</v>
      </c>
      <c r="D300" s="142" t="str">
        <f>IF(B170="","",IF(B170="Yes",VLOOKUP(A300,'Supporting Tables'!$F$72:$J$134,3,FALSE),"NA"))</f>
        <v/>
      </c>
      <c r="E300" s="231"/>
      <c r="F300" s="53" t="s">
        <v>375</v>
      </c>
      <c r="G300" s="228"/>
      <c r="H300" s="16">
        <f>IF(G300="",0,VLOOKUP(G300,'Supporting Tables'!$A$84:$B$87,2,FALSE))</f>
        <v>0</v>
      </c>
      <c r="I300" s="142" t="str">
        <f>IF(G170="","",IF(G170="Yes",VLOOKUP(F300,'Supporting Tables'!$F$72:$J$134,3,FALSE),"NA"))</f>
        <v/>
      </c>
      <c r="J300" s="231"/>
      <c r="K300" s="36"/>
      <c r="L300" s="16"/>
      <c r="M300" s="16"/>
      <c r="N300" s="16"/>
      <c r="O300" s="16"/>
      <c r="P300" s="36"/>
      <c r="Q300" s="16"/>
      <c r="R300" s="16"/>
      <c r="S300" s="16"/>
      <c r="T300" s="134"/>
      <c r="U300" s="181"/>
    </row>
    <row r="301" spans="1:21" ht="34">
      <c r="A301" s="416" t="s">
        <v>562</v>
      </c>
      <c r="B301" s="228"/>
      <c r="C301" s="16">
        <f>IF(B301="",0,VLOOKUP(B301,'Supporting Tables'!$A$84:$B$87,2,FALSE))</f>
        <v>0</v>
      </c>
      <c r="D301" s="142" t="str">
        <f>IF(B171="","",IF(B171="Yes",VLOOKUP(A301,'Supporting Tables'!$F$72:$J$134,3,FALSE),"NA"))</f>
        <v/>
      </c>
      <c r="E301" s="231"/>
      <c r="F301" s="53" t="s">
        <v>376</v>
      </c>
      <c r="G301" s="228"/>
      <c r="H301" s="16">
        <f>IF(G301="",0,VLOOKUP(G301,'Supporting Tables'!$A$84:$B$87,2,FALSE))</f>
        <v>0</v>
      </c>
      <c r="I301" s="142" t="str">
        <f>IF(G171="","",IF(G171="Yes",VLOOKUP(F301,'Supporting Tables'!$F$72:$J$134,3,FALSE),"NA"))</f>
        <v/>
      </c>
      <c r="J301" s="231"/>
      <c r="K301" s="36"/>
      <c r="L301" s="16"/>
      <c r="M301" s="16"/>
      <c r="N301" s="16"/>
      <c r="O301" s="16"/>
      <c r="P301" s="36"/>
      <c r="Q301" s="16"/>
      <c r="R301" s="16"/>
      <c r="S301" s="16"/>
      <c r="T301" s="134"/>
      <c r="U301" s="181"/>
    </row>
    <row r="302" spans="1:21" ht="34">
      <c r="A302" s="53" t="s">
        <v>369</v>
      </c>
      <c r="B302" s="228"/>
      <c r="C302" s="16">
        <f>IF(B302="",0,VLOOKUP(B302,'Supporting Tables'!$A$84:$B$87,2,FALSE))</f>
        <v>0</v>
      </c>
      <c r="D302" s="142" t="str">
        <f>IF(B172="","",IF(B172="Yes",VLOOKUP(A302,'Supporting Tables'!$F$72:$J$134,3,FALSE),"NA"))</f>
        <v/>
      </c>
      <c r="E302" s="231"/>
      <c r="F302" s="53" t="s">
        <v>377</v>
      </c>
      <c r="G302" s="228"/>
      <c r="H302" s="16">
        <f>IF(G302="",0,VLOOKUP(G302,'Supporting Tables'!$A$84:$B$87,2,FALSE))</f>
        <v>0</v>
      </c>
      <c r="I302" s="142" t="str">
        <f>IF(G172="","",IF(G172="Yes",VLOOKUP(F302,'Supporting Tables'!$F$72:$J$134,3,FALSE),"NA"))</f>
        <v/>
      </c>
      <c r="J302" s="231"/>
      <c r="K302" s="36"/>
      <c r="L302" s="16"/>
      <c r="M302" s="16"/>
      <c r="N302" s="16"/>
      <c r="O302" s="16"/>
      <c r="P302" s="36"/>
      <c r="Q302" s="16"/>
      <c r="R302" s="16"/>
      <c r="S302" s="16"/>
      <c r="T302" s="134"/>
      <c r="U302" s="181"/>
    </row>
    <row r="303" spans="1:21" ht="34">
      <c r="A303" s="53" t="s">
        <v>370</v>
      </c>
      <c r="B303" s="228"/>
      <c r="C303" s="16">
        <f>IF(B303="",0,VLOOKUP(B303,'Supporting Tables'!$A$84:$B$87,2,FALSE))</f>
        <v>0</v>
      </c>
      <c r="D303" s="142" t="str">
        <f>IF(B173="","",IF(B173="Yes",VLOOKUP(A303,'Supporting Tables'!$F$72:$J$134,3,FALSE),"NA"))</f>
        <v/>
      </c>
      <c r="E303" s="231"/>
      <c r="F303" s="418" t="s">
        <v>563</v>
      </c>
      <c r="G303" s="228"/>
      <c r="H303" s="16">
        <f>IF(G303="",0,VLOOKUP(G303,'Supporting Tables'!$A$84:$B$87,2,FALSE))</f>
        <v>0</v>
      </c>
      <c r="I303" s="142" t="str">
        <f>IF(G173="","",IF(G173="Yes",VLOOKUP(F303,'Supporting Tables'!$F$72:$J$134,3,FALSE),"NA"))</f>
        <v/>
      </c>
      <c r="J303" s="231"/>
      <c r="K303" s="36"/>
      <c r="L303" s="16"/>
      <c r="M303" s="16"/>
      <c r="N303" s="16"/>
      <c r="O303" s="16"/>
      <c r="P303" s="36"/>
      <c r="Q303" s="16"/>
      <c r="R303" s="16"/>
      <c r="S303" s="16"/>
      <c r="T303" s="134"/>
      <c r="U303" s="181"/>
    </row>
    <row r="304" spans="1:21" ht="51">
      <c r="A304" s="53" t="s">
        <v>371</v>
      </c>
      <c r="B304" s="228"/>
      <c r="C304" s="16">
        <f>IF(B304="",0,VLOOKUP(B304,'Supporting Tables'!$A$84:$B$87,2,FALSE))</f>
        <v>0</v>
      </c>
      <c r="D304" s="142" t="str">
        <f>IF(B174="","",IF(B174="Yes",VLOOKUP(A304,'Supporting Tables'!$F$72:$J$134,3,FALSE),"NA"))</f>
        <v/>
      </c>
      <c r="E304" s="231"/>
      <c r="F304" s="418" t="s">
        <v>564</v>
      </c>
      <c r="G304" s="228"/>
      <c r="H304" s="16">
        <f>IF(G304="",0,VLOOKUP(G304,'Supporting Tables'!$A$84:$B$87,2,FALSE))</f>
        <v>0</v>
      </c>
      <c r="I304" s="142" t="str">
        <f>IF(G174="","",IF(G174="Yes",VLOOKUP(F304,'Supporting Tables'!$F$72:$J$134,3,FALSE),"NA"))</f>
        <v/>
      </c>
      <c r="J304" s="231"/>
      <c r="K304" s="36"/>
      <c r="L304" s="16"/>
      <c r="M304" s="16"/>
      <c r="N304" s="16"/>
      <c r="O304" s="16"/>
      <c r="P304" s="36"/>
      <c r="Q304" s="16"/>
      <c r="R304" s="16"/>
      <c r="S304" s="16"/>
      <c r="T304" s="134"/>
      <c r="U304" s="181"/>
    </row>
    <row r="305" spans="1:21" ht="17">
      <c r="A305" s="53" t="s">
        <v>372</v>
      </c>
      <c r="B305" s="228"/>
      <c r="C305" s="16">
        <f>IF(B305="",0,VLOOKUP(B305,'Supporting Tables'!$A$84:$B$87,2,FALSE))</f>
        <v>0</v>
      </c>
      <c r="D305" s="142" t="str">
        <f>IF(B175="","",IF(B175="Yes",VLOOKUP(A305,'Supporting Tables'!$F$72:$J$134,3,FALSE),"NA"))</f>
        <v/>
      </c>
      <c r="E305" s="231"/>
      <c r="F305" s="53" t="s">
        <v>378</v>
      </c>
      <c r="G305" s="228"/>
      <c r="H305" s="16">
        <f>IF(G305="",0,VLOOKUP(G305,'Supporting Tables'!$A$84:$B$87,2,FALSE))</f>
        <v>0</v>
      </c>
      <c r="I305" s="142" t="str">
        <f>IF(G175="","",IF(G175="Yes",VLOOKUP(F305,'Supporting Tables'!$F$72:$J$134,3,FALSE),"NA"))</f>
        <v/>
      </c>
      <c r="J305" s="231"/>
      <c r="K305" s="36"/>
      <c r="L305" s="16"/>
      <c r="M305" s="16"/>
      <c r="N305" s="16"/>
      <c r="O305" s="16"/>
      <c r="P305" s="36"/>
      <c r="Q305" s="16"/>
      <c r="R305" s="16"/>
      <c r="S305" s="16"/>
      <c r="T305" s="134"/>
      <c r="U305" s="181"/>
    </row>
    <row r="306" spans="1:21" ht="34">
      <c r="A306" s="53" t="s">
        <v>373</v>
      </c>
      <c r="B306" s="228"/>
      <c r="C306" s="16">
        <f>IF(B306="",0,VLOOKUP(B306,'Supporting Tables'!$A$84:$B$87,2,FALSE))</f>
        <v>0</v>
      </c>
      <c r="D306" s="142" t="str">
        <f>IF(B176="","",IF(B176="Yes",VLOOKUP(A306,'Supporting Tables'!$F$72:$J$134,3,FALSE),"NA"))</f>
        <v/>
      </c>
      <c r="E306" s="231"/>
      <c r="F306" s="53" t="s">
        <v>379</v>
      </c>
      <c r="G306" s="228"/>
      <c r="H306" s="16">
        <f>IF(G306="",0,VLOOKUP(G306,'Supporting Tables'!$A$84:$B$87,2,FALSE))</f>
        <v>0</v>
      </c>
      <c r="I306" s="142" t="str">
        <f>IF(G176="","",IF(G176="Yes",VLOOKUP(F306,'Supporting Tables'!$F$72:$J$134,3,FALSE),"NA"))</f>
        <v/>
      </c>
      <c r="J306" s="231"/>
      <c r="K306" s="36"/>
      <c r="L306" s="16"/>
      <c r="M306" s="16"/>
      <c r="N306" s="16"/>
      <c r="O306" s="16"/>
      <c r="P306" s="36"/>
      <c r="Q306" s="16"/>
      <c r="R306" s="16"/>
      <c r="S306" s="16"/>
      <c r="T306" s="134"/>
      <c r="U306" s="181"/>
    </row>
    <row r="307" spans="1:21" ht="17">
      <c r="A307" s="53" t="s">
        <v>374</v>
      </c>
      <c r="B307" s="228"/>
      <c r="C307" s="16">
        <f>IF(B307="",0,VLOOKUP(B307,'Supporting Tables'!$A$84:$B$87,2,FALSE))</f>
        <v>0</v>
      </c>
      <c r="D307" s="142" t="str">
        <f>IF(B177="","",IF(B177="Yes",VLOOKUP(A307,'Supporting Tables'!$F$72:$J$134,3,FALSE),"NA"))</f>
        <v/>
      </c>
      <c r="E307" s="231"/>
      <c r="F307" s="53" t="s">
        <v>380</v>
      </c>
      <c r="G307" s="228"/>
      <c r="H307" s="16">
        <f>IF(G307="",0,VLOOKUP(G307,'Supporting Tables'!$A$84:$B$87,2,FALSE))</f>
        <v>0</v>
      </c>
      <c r="I307" s="142" t="str">
        <f>IF(G177="","",IF(G177="Yes",VLOOKUP(F307,'Supporting Tables'!$F$72:$J$134,3,FALSE),"NA"))</f>
        <v/>
      </c>
      <c r="J307" s="231"/>
      <c r="K307" s="36"/>
      <c r="L307" s="16"/>
      <c r="M307" s="16"/>
      <c r="N307" s="16"/>
      <c r="O307" s="16"/>
      <c r="P307" s="36"/>
      <c r="Q307" s="16"/>
      <c r="R307" s="16"/>
      <c r="S307" s="16"/>
      <c r="T307" s="134"/>
      <c r="U307" s="181"/>
    </row>
    <row r="308" spans="1:21" ht="34">
      <c r="A308" s="53" t="s">
        <v>375</v>
      </c>
      <c r="B308" s="228"/>
      <c r="C308" s="16">
        <f>IF(B308="",0,VLOOKUP(B308,'Supporting Tables'!$A$84:$B$87,2,FALSE))</f>
        <v>0</v>
      </c>
      <c r="D308" s="142" t="str">
        <f>IF(B178="","",IF(B178="Yes",VLOOKUP(A308,'Supporting Tables'!$F$72:$J$134,3,FALSE),"NA"))</f>
        <v/>
      </c>
      <c r="E308" s="231"/>
      <c r="F308" s="53" t="s">
        <v>381</v>
      </c>
      <c r="G308" s="228"/>
      <c r="H308" s="16">
        <f>IF(G308="",0,VLOOKUP(G308,'Supporting Tables'!$A$84:$B$87,2,FALSE))</f>
        <v>0</v>
      </c>
      <c r="I308" s="142" t="str">
        <f>IF(G178="","",IF(G178="Yes",VLOOKUP(F308,'Supporting Tables'!$F$72:$J$134,3,FALSE),"NA"))</f>
        <v/>
      </c>
      <c r="J308" s="231"/>
      <c r="K308" s="36"/>
      <c r="L308" s="16"/>
      <c r="M308" s="16"/>
      <c r="N308" s="16"/>
      <c r="O308" s="16"/>
      <c r="P308" s="36"/>
      <c r="Q308" s="16"/>
      <c r="R308" s="16"/>
      <c r="S308" s="16"/>
      <c r="T308" s="134"/>
      <c r="U308" s="181"/>
    </row>
    <row r="309" spans="1:21" ht="17">
      <c r="A309" s="53" t="s">
        <v>376</v>
      </c>
      <c r="B309" s="228"/>
      <c r="C309" s="16">
        <f>IF(B309="",0,VLOOKUP(B309,'Supporting Tables'!$A$84:$B$87,2,FALSE))</f>
        <v>0</v>
      </c>
      <c r="D309" s="142" t="str">
        <f>IF(B179="","",IF(B179="Yes",VLOOKUP(A309,'Supporting Tables'!$F$72:$J$134,3,FALSE),"NA"))</f>
        <v/>
      </c>
      <c r="E309" s="231"/>
      <c r="F309" s="53" t="s">
        <v>382</v>
      </c>
      <c r="G309" s="228"/>
      <c r="H309" s="16">
        <f>IF(G309="",0,VLOOKUP(G309,'Supporting Tables'!$A$84:$B$87,2,FALSE))</f>
        <v>0</v>
      </c>
      <c r="I309" s="142" t="str">
        <f>IF(G179="","",IF(G179="Yes",VLOOKUP(F309,'Supporting Tables'!$F$72:$J$134,3,FALSE),"NA"))</f>
        <v/>
      </c>
      <c r="J309" s="231"/>
      <c r="K309" s="36"/>
      <c r="L309" s="16"/>
      <c r="M309" s="16"/>
      <c r="N309" s="16"/>
      <c r="O309" s="16"/>
      <c r="P309" s="36"/>
      <c r="Q309" s="16"/>
      <c r="R309" s="16"/>
      <c r="S309" s="16"/>
      <c r="T309" s="134"/>
      <c r="U309" s="181"/>
    </row>
    <row r="310" spans="1:21" ht="34">
      <c r="A310" s="53" t="s">
        <v>377</v>
      </c>
      <c r="B310" s="228"/>
      <c r="C310" s="16">
        <f>IF(B310="",0,VLOOKUP(B310,'Supporting Tables'!$A$84:$B$87,2,FALSE))</f>
        <v>0</v>
      </c>
      <c r="D310" s="142" t="str">
        <f>IF(B180="","",IF(B180="Yes",VLOOKUP(A310,'Supporting Tables'!$F$72:$J$134,3,FALSE),"NA"))</f>
        <v/>
      </c>
      <c r="E310" s="231"/>
      <c r="F310" s="53" t="s">
        <v>383</v>
      </c>
      <c r="G310" s="228"/>
      <c r="H310" s="16">
        <f>IF(G310="",0,VLOOKUP(G310,'Supporting Tables'!$A$84:$B$87,2,FALSE))</f>
        <v>0</v>
      </c>
      <c r="I310" s="142" t="str">
        <f>IF(G180="","",IF(G180="Yes",VLOOKUP(F310,'Supporting Tables'!$F$72:$J$134,3,FALSE),"NA"))</f>
        <v/>
      </c>
      <c r="J310" s="231"/>
      <c r="K310" s="36"/>
      <c r="L310" s="16"/>
      <c r="M310" s="16"/>
      <c r="N310" s="16"/>
      <c r="O310" s="16"/>
      <c r="P310" s="36"/>
      <c r="Q310" s="16"/>
      <c r="R310" s="16"/>
      <c r="S310" s="16"/>
      <c r="T310" s="134"/>
      <c r="U310" s="181"/>
    </row>
    <row r="311" spans="1:21" ht="51">
      <c r="A311" s="416" t="s">
        <v>563</v>
      </c>
      <c r="B311" s="228"/>
      <c r="C311" s="16">
        <f>IF(B311="",0,VLOOKUP(B311,'Supporting Tables'!$A$84:$B$87,2,FALSE))</f>
        <v>0</v>
      </c>
      <c r="D311" s="142" t="str">
        <f>IF(B181="","",IF(B181="Yes",VLOOKUP(A311,'Supporting Tables'!$F$72:$J$134,3,FALSE),"NA"))</f>
        <v/>
      </c>
      <c r="E311" s="231"/>
      <c r="F311" s="418" t="s">
        <v>565</v>
      </c>
      <c r="G311" s="228"/>
      <c r="H311" s="16">
        <f>IF(G311="",0,VLOOKUP(G311,'Supporting Tables'!$A$84:$B$87,2,FALSE))</f>
        <v>0</v>
      </c>
      <c r="I311" s="142" t="str">
        <f>IF(G181="","",IF(G181="Yes",VLOOKUP(F311,'Supporting Tables'!$F$72:$J$134,3,FALSE),"NA"))</f>
        <v/>
      </c>
      <c r="J311" s="231"/>
      <c r="K311" s="36"/>
      <c r="L311" s="16"/>
      <c r="M311" s="16"/>
      <c r="N311" s="16"/>
      <c r="O311" s="16"/>
      <c r="P311" s="36"/>
      <c r="Q311" s="16"/>
      <c r="R311" s="16"/>
      <c r="S311" s="16"/>
      <c r="T311" s="134"/>
      <c r="U311" s="181"/>
    </row>
    <row r="312" spans="1:21" ht="68">
      <c r="A312" s="416" t="s">
        <v>564</v>
      </c>
      <c r="B312" s="228"/>
      <c r="C312" s="16">
        <f>IF(B312="",0,VLOOKUP(B312,'Supporting Tables'!$A$84:$B$87,2,FALSE))</f>
        <v>0</v>
      </c>
      <c r="D312" s="142" t="str">
        <f>IF(B182="","",IF(B182="Yes",VLOOKUP(A312,'Supporting Tables'!$F$72:$J$134,3,FALSE),"NA"))</f>
        <v/>
      </c>
      <c r="E312" s="231"/>
      <c r="F312" s="418" t="s">
        <v>569</v>
      </c>
      <c r="G312" s="228"/>
      <c r="H312" s="16">
        <f>IF(G312="",0,VLOOKUP(G312,'Supporting Tables'!$A$84:$B$87,2,FALSE))</f>
        <v>0</v>
      </c>
      <c r="I312" s="142" t="str">
        <f>IF(G182="","",IF(G182="Yes",VLOOKUP(F312,'Supporting Tables'!$F$72:$J$134,3,FALSE),"NA"))</f>
        <v/>
      </c>
      <c r="J312" s="231"/>
      <c r="K312" s="36"/>
      <c r="L312" s="16"/>
      <c r="M312" s="16"/>
      <c r="N312" s="16"/>
      <c r="O312" s="16"/>
      <c r="P312" s="36"/>
      <c r="Q312" s="16"/>
      <c r="R312" s="16"/>
      <c r="S312" s="16"/>
      <c r="T312" s="134"/>
      <c r="U312" s="181"/>
    </row>
    <row r="313" spans="1:21" ht="51">
      <c r="A313" s="416" t="s">
        <v>565</v>
      </c>
      <c r="B313" s="228"/>
      <c r="C313" s="16">
        <f>IF(B313="",0,VLOOKUP(B313,'Supporting Tables'!$A$84:$B$87,2,FALSE))</f>
        <v>0</v>
      </c>
      <c r="D313" s="142" t="str">
        <f>IF(B183="","",IF(B183="Yes",VLOOKUP(A313,'Supporting Tables'!$F$72:$J$134,3,FALSE),"NA"))</f>
        <v/>
      </c>
      <c r="E313" s="231"/>
      <c r="F313" s="53" t="s">
        <v>303</v>
      </c>
      <c r="G313" s="16"/>
      <c r="H313" s="16"/>
      <c r="I313" s="142"/>
      <c r="J313" s="231"/>
      <c r="K313" s="36"/>
      <c r="L313" s="16"/>
      <c r="M313" s="16"/>
      <c r="N313" s="16"/>
      <c r="O313" s="16"/>
      <c r="P313" s="36"/>
      <c r="Q313" s="16"/>
      <c r="R313" s="16"/>
      <c r="S313" s="16"/>
      <c r="T313" s="134"/>
      <c r="U313" s="181"/>
    </row>
    <row r="314" spans="1:21" ht="17">
      <c r="A314" s="416" t="s">
        <v>569</v>
      </c>
      <c r="B314" s="228"/>
      <c r="C314" s="16">
        <f>IF(B314="",0,VLOOKUP(B314,'Supporting Tables'!$A$84:$B$87,2,FALSE))</f>
        <v>0</v>
      </c>
      <c r="D314" s="142" t="str">
        <f>IF(B184="","",IF(B184="Yes",VLOOKUP(A314,'Supporting Tables'!$F$72:$J$134,3,FALSE),"NA"))</f>
        <v/>
      </c>
      <c r="E314" s="231"/>
      <c r="F314" s="111" t="str">
        <f>IF(F184&lt;&gt;"",F184,"")</f>
        <v/>
      </c>
      <c r="G314" s="228"/>
      <c r="H314" s="16">
        <f>IF(G314="",0,VLOOKUP(G314,'Supporting Tables'!$A$84:$B$87,2,FALSE))</f>
        <v>0</v>
      </c>
      <c r="I314" s="142" t="str">
        <f>IF(G184="","",IF(G184="Yes",VLOOKUP(F314,'Supporting Tables'!$F$72:$J$134,3,FALSE),"NA"))</f>
        <v/>
      </c>
      <c r="J314" s="231"/>
      <c r="K314" s="36"/>
      <c r="L314" s="16"/>
      <c r="M314" s="16"/>
      <c r="N314" s="16"/>
      <c r="O314" s="16"/>
      <c r="P314" s="36"/>
      <c r="Q314" s="16"/>
      <c r="R314" s="16"/>
      <c r="S314" s="16"/>
      <c r="T314" s="134"/>
      <c r="U314" s="181"/>
    </row>
    <row r="315" spans="1:21" ht="17">
      <c r="A315" s="53" t="s">
        <v>379</v>
      </c>
      <c r="B315" s="228"/>
      <c r="C315" s="16">
        <f>IF(B315="",0,VLOOKUP(B315,'Supporting Tables'!$A$84:$B$87,2,FALSE))</f>
        <v>0</v>
      </c>
      <c r="D315" s="142" t="str">
        <f>IF(B185="","",IF(B185="Yes",VLOOKUP(A315,'Supporting Tables'!$F$72:$J$134,3,FALSE),"NA"))</f>
        <v/>
      </c>
      <c r="E315" s="231"/>
      <c r="F315" s="15"/>
      <c r="J315" s="16"/>
      <c r="K315" s="36"/>
      <c r="L315" s="16"/>
      <c r="M315" s="16"/>
      <c r="N315" s="16"/>
      <c r="O315" s="16"/>
      <c r="P315" s="36"/>
      <c r="Q315" s="16"/>
      <c r="R315" s="16"/>
      <c r="S315" s="16"/>
      <c r="T315" s="134"/>
      <c r="U315" s="181"/>
    </row>
    <row r="316" spans="1:21" ht="17">
      <c r="A316" s="53" t="s">
        <v>380</v>
      </c>
      <c r="B316" s="228"/>
      <c r="C316" s="16">
        <f>IF(B316="",0,VLOOKUP(B316,'Supporting Tables'!$A$84:$B$87,2,FALSE))</f>
        <v>0</v>
      </c>
      <c r="D316" s="142" t="str">
        <f>IF(B186="","",IF(B186="Yes",VLOOKUP(A316,'Supporting Tables'!$F$72:$J$134,3,FALSE),"NA"))</f>
        <v/>
      </c>
      <c r="E316" s="231"/>
      <c r="F316" s="15"/>
      <c r="I316" s="142" t="str">
        <f>IF(G184="","",IF(G184="Yes",VLOOKUP(F314,'Supporting Tables'!$F$72:$J$134,3,FALSE),"NA"))</f>
        <v/>
      </c>
      <c r="J316" s="231"/>
      <c r="K316" s="36"/>
      <c r="L316" s="16"/>
      <c r="M316" s="16"/>
      <c r="N316" s="16"/>
      <c r="O316" s="16"/>
      <c r="P316" s="36"/>
      <c r="Q316" s="16"/>
      <c r="R316" s="16"/>
      <c r="S316" s="16"/>
      <c r="T316" s="134"/>
      <c r="U316" s="181"/>
    </row>
    <row r="317" spans="1:21" ht="17">
      <c r="A317" s="53" t="s">
        <v>303</v>
      </c>
      <c r="B317" s="16"/>
      <c r="C317" s="16"/>
      <c r="D317" s="16"/>
      <c r="E317" s="16"/>
      <c r="F317" s="36"/>
      <c r="G317" s="16"/>
      <c r="H317" s="16"/>
      <c r="I317" s="16"/>
      <c r="J317" s="16"/>
      <c r="K317" s="36"/>
      <c r="L317" s="16"/>
      <c r="M317" s="16"/>
      <c r="N317" s="16"/>
      <c r="O317" s="16"/>
      <c r="P317" s="36"/>
      <c r="Q317" s="16"/>
      <c r="R317" s="16"/>
      <c r="S317" s="16"/>
      <c r="T317" s="134"/>
      <c r="U317" s="181"/>
    </row>
    <row r="318" spans="1:21">
      <c r="A318" s="111" t="str">
        <f>IF(A188&lt;&gt;"",A188,"")</f>
        <v/>
      </c>
      <c r="B318" s="228"/>
      <c r="C318" s="16">
        <f>IF(B318="",0,VLOOKUP(B318,'Supporting Tables'!$A$84:$B$87,2,FALSE))</f>
        <v>0</v>
      </c>
      <c r="D318" s="142" t="str">
        <f>IF(B188="","",IF(B188="Yes",VLOOKUP(A318,'Supporting Tables'!$F$72:$J$134,3,FALSE),"NA"))</f>
        <v/>
      </c>
      <c r="E318" s="231"/>
      <c r="F318" s="36"/>
      <c r="G318" s="16"/>
      <c r="H318" s="16"/>
      <c r="I318" s="16"/>
      <c r="J318" s="16"/>
      <c r="K318" s="36"/>
      <c r="L318" s="16"/>
      <c r="M318" s="16"/>
      <c r="N318" s="16"/>
      <c r="O318" s="16"/>
      <c r="P318" s="36"/>
      <c r="Q318" s="16"/>
      <c r="R318" s="16"/>
      <c r="S318" s="16"/>
      <c r="T318" s="134"/>
      <c r="U318" s="181"/>
    </row>
    <row r="319" spans="1:21">
      <c r="A319" s="36"/>
      <c r="B319" s="16"/>
      <c r="C319" s="16"/>
      <c r="D319" s="16"/>
      <c r="E319" s="16"/>
      <c r="F319" s="36"/>
      <c r="G319" s="16"/>
      <c r="H319" s="16"/>
      <c r="I319" s="16"/>
      <c r="J319" s="16"/>
      <c r="K319" s="36"/>
      <c r="L319" s="16"/>
      <c r="M319" s="16"/>
      <c r="N319" s="16"/>
      <c r="O319" s="16"/>
      <c r="P319" s="36"/>
      <c r="Q319" s="16"/>
      <c r="R319" s="16"/>
      <c r="S319" s="16"/>
      <c r="T319" s="134"/>
      <c r="U319" s="181"/>
    </row>
    <row r="320" spans="1:21" ht="19">
      <c r="A320" s="56" t="s">
        <v>412</v>
      </c>
      <c r="B320" s="28" t="str">
        <f>IF(MAX(C259:C318)&gt;0,IF(C320&lt;='Supporting Tables'!$B$84,'Supporting Tables'!$A$84,IF(C320&lt;='Supporting Tables'!$B$85,'Supporting Tables'!$A$85,IF(C320&lt;='Supporting Tables'!$B$86,'Supporting Tables'!$A$86,'Supporting Tables'!$A$87)))," ")</f>
        <v xml:space="preserve"> </v>
      </c>
      <c r="C320" s="28" t="e">
        <f t="array" ref="C320">MEDIAN(IF(C259:C318&lt;&gt;0,C259:C318))</f>
        <v>#NUM!</v>
      </c>
      <c r="D320" s="28"/>
      <c r="E320" s="28"/>
      <c r="F320" s="56" t="s">
        <v>412</v>
      </c>
      <c r="G320" s="28" t="str">
        <f>IF(MAX(H259:H314)&gt;0,IF(H320&lt;='Supporting Tables'!$B$84,'Supporting Tables'!$A$84,IF(H320&lt;='Supporting Tables'!$B$85,'Supporting Tables'!$A$85,IF(H320&lt;='Supporting Tables'!$B$86,'Supporting Tables'!$A$86,'Supporting Tables'!$A$87)))," ")</f>
        <v xml:space="preserve"> </v>
      </c>
      <c r="H320" s="28" t="e">
        <f t="array" ref="H320">MEDIAN(IF(H259:H314&lt;&gt;0,H259:H314))</f>
        <v>#NUM!</v>
      </c>
      <c r="I320" s="28"/>
      <c r="J320" s="28"/>
      <c r="K320" s="56" t="s">
        <v>412</v>
      </c>
      <c r="L320" s="28" t="str">
        <f>IF(MAX(M259:M293)&gt;0,IF(M320&lt;='Supporting Tables'!$B$84,'Supporting Tables'!$A$84,IF(M320&lt;='Supporting Tables'!$B$85,'Supporting Tables'!$A$85,IF(M320&lt;='Supporting Tables'!$B$86,'Supporting Tables'!$A$86,'Supporting Tables'!$A$87)))," ")</f>
        <v xml:space="preserve"> </v>
      </c>
      <c r="M320" s="28" t="e">
        <f t="array" ref="M320">MEDIAN(IF(M259:M293&lt;&gt;0,M259:M293))</f>
        <v>#NUM!</v>
      </c>
      <c r="N320" s="28"/>
      <c r="O320" s="28"/>
      <c r="P320" s="56" t="s">
        <v>412</v>
      </c>
      <c r="Q320" s="28" t="str">
        <f>IF(MAX(R259:R288)&gt;0,IF(R320&lt;='Supporting Tables'!$B$84,'Supporting Tables'!$A$84,IF(R320&lt;='Supporting Tables'!$B$85,'Supporting Tables'!$A$85,IF(R320&lt;='Supporting Tables'!$B$86,'Supporting Tables'!$A$86,'Supporting Tables'!$A$87)))," ")</f>
        <v xml:space="preserve"> </v>
      </c>
      <c r="R320" s="28" t="e">
        <f t="array" ref="R320">MEDIAN(IF(R259:R288&lt;&gt;0,R259:R288))</f>
        <v>#NUM!</v>
      </c>
      <c r="S320" s="28"/>
      <c r="T320" s="134"/>
      <c r="U320" s="181"/>
    </row>
    <row r="321" spans="1:21" ht="19">
      <c r="A321" s="321" t="s">
        <v>413</v>
      </c>
      <c r="B321" s="322"/>
      <c r="C321" s="322"/>
      <c r="D321" s="322"/>
      <c r="E321" s="217"/>
      <c r="F321" s="322" t="s">
        <v>413</v>
      </c>
      <c r="G321" s="322"/>
      <c r="H321" s="322"/>
      <c r="I321" s="322"/>
      <c r="J321" s="217"/>
      <c r="K321" s="322" t="s">
        <v>413</v>
      </c>
      <c r="L321" s="322"/>
      <c r="M321" s="322"/>
      <c r="N321" s="322"/>
      <c r="O321" s="217"/>
      <c r="P321" s="322" t="s">
        <v>413</v>
      </c>
      <c r="Q321" s="322"/>
      <c r="R321" s="322"/>
      <c r="S321" s="322"/>
      <c r="T321" s="217"/>
      <c r="U321" s="181"/>
    </row>
    <row r="322" spans="1:21" ht="19">
      <c r="A322" s="323" t="s">
        <v>388</v>
      </c>
      <c r="B322" s="324"/>
      <c r="C322" s="324"/>
      <c r="D322" s="324"/>
      <c r="E322" s="216" t="s">
        <v>36</v>
      </c>
      <c r="F322" s="324" t="s">
        <v>388</v>
      </c>
      <c r="G322" s="324"/>
      <c r="H322" s="324"/>
      <c r="I322" s="324"/>
      <c r="J322" s="216" t="s">
        <v>36</v>
      </c>
      <c r="K322" s="324" t="s">
        <v>388</v>
      </c>
      <c r="L322" s="324"/>
      <c r="M322" s="324"/>
      <c r="N322" s="324"/>
      <c r="O322" s="216" t="s">
        <v>36</v>
      </c>
      <c r="P322" s="324" t="s">
        <v>388</v>
      </c>
      <c r="Q322" s="324"/>
      <c r="R322" s="324"/>
      <c r="S322" s="324"/>
      <c r="T322" s="216" t="s">
        <v>36</v>
      </c>
      <c r="U322" s="181"/>
    </row>
    <row r="323" spans="1:21" ht="17">
      <c r="A323" s="53" t="s">
        <v>340</v>
      </c>
      <c r="B323" s="222"/>
      <c r="C323" s="16">
        <f>IF(B323="",0,VLOOKUP(B323,'Supporting Tables'!$A$90:$B$93,2,FALSE))</f>
        <v>0</v>
      </c>
      <c r="D323" s="142" t="str">
        <f>IF(B129="","",IF(B129="Yes",VLOOKUP(A323,'Supporting Tables'!$F$72:$J$134,4,FALSE),"NA"))</f>
        <v/>
      </c>
      <c r="E323" s="231"/>
      <c r="F323" s="53" t="s">
        <v>340</v>
      </c>
      <c r="G323" s="222"/>
      <c r="H323" s="16">
        <f>IF(G323="",0,VLOOKUP(G323,'Supporting Tables'!$A$90:$B$93,2,FALSE))</f>
        <v>0</v>
      </c>
      <c r="I323" s="142" t="str">
        <f>IF(G129="","",IF(G129="Yes",VLOOKUP(F323,'Supporting Tables'!$F$72:$J$134,4,FALSE),"NA"))</f>
        <v/>
      </c>
      <c r="J323" s="232"/>
      <c r="K323" s="53" t="s">
        <v>570</v>
      </c>
      <c r="L323" s="222"/>
      <c r="M323" s="16">
        <f>IF(L323="",0,VLOOKUP(L323,'Supporting Tables'!$A$90:$B$93,2,FALSE))</f>
        <v>0</v>
      </c>
      <c r="N323" s="142" t="str">
        <f>IF(L129="","",IF(L129="Yes",VLOOKUP(K323,'Supporting Tables'!$F$72:$J$134,4,FALSE),"NA"))</f>
        <v/>
      </c>
      <c r="O323" s="415"/>
      <c r="P323" s="53" t="s">
        <v>19</v>
      </c>
      <c r="Q323" s="228"/>
      <c r="R323" s="16">
        <f>IF(Q323="",0,VLOOKUP(Q323,'Supporting Tables'!$A$90:$B$93,2,FALSE))</f>
        <v>0</v>
      </c>
      <c r="S323" s="142" t="str">
        <f>IF(Q129="","",IF(Q129="Yes",VLOOKUP(P323,'Supporting Tables'!$F$72:$J$134,4,FALSE),"NA"))</f>
        <v/>
      </c>
      <c r="T323" s="415"/>
      <c r="U323" s="181"/>
    </row>
    <row r="324" spans="1:21" ht="17">
      <c r="A324" s="53" t="s">
        <v>341</v>
      </c>
      <c r="B324" s="228"/>
      <c r="C324" s="16">
        <f>IF(B324="",0,VLOOKUP(B324,'Supporting Tables'!$A$90:$B$93,2,FALSE))</f>
        <v>0</v>
      </c>
      <c r="D324" s="142" t="str">
        <f>IF(B130="","",IF(B130="Yes",VLOOKUP(A324,'Supporting Tables'!$F$72:$J$134,4,FALSE),"NA"))</f>
        <v/>
      </c>
      <c r="E324" s="231"/>
      <c r="F324" s="53" t="s">
        <v>341</v>
      </c>
      <c r="G324" s="228"/>
      <c r="H324" s="16">
        <f>IF(G324="",0,VLOOKUP(G324,'Supporting Tables'!$A$90:$B$93,2,FALSE))</f>
        <v>0</v>
      </c>
      <c r="I324" s="142" t="str">
        <f>IF(G130="","",IF(G130="Yes",VLOOKUP(F324,'Supporting Tables'!$F$72:$J$134,4,FALSE),"NA"))</f>
        <v/>
      </c>
      <c r="J324" s="231"/>
      <c r="K324" s="53" t="s">
        <v>352</v>
      </c>
      <c r="L324" s="228"/>
      <c r="M324" s="16">
        <f>IF(L324="",0,VLOOKUP(L324,'Supporting Tables'!$A$90:$B$93,2,FALSE))</f>
        <v>0</v>
      </c>
      <c r="N324" s="142" t="str">
        <f>IF(L130="","",IF(L130="Yes",VLOOKUP(K324,'Supporting Tables'!$F$72:$J$134,4,FALSE),"NA"))</f>
        <v/>
      </c>
      <c r="O324" s="415"/>
      <c r="P324" s="53" t="s">
        <v>570</v>
      </c>
      <c r="Q324" s="228"/>
      <c r="R324" s="16">
        <f>IF(Q324="",0,VLOOKUP(Q324,'Supporting Tables'!$A$90:$B$93,2,FALSE))</f>
        <v>0</v>
      </c>
      <c r="S324" s="142" t="str">
        <f>IF(Q130="","",IF(Q130="Yes",VLOOKUP(P324,'Supporting Tables'!$F$72:$J$134,4,FALSE),"NA"))</f>
        <v/>
      </c>
      <c r="T324" s="415"/>
      <c r="U324" s="181"/>
    </row>
    <row r="325" spans="1:21" ht="17">
      <c r="A325" s="53" t="s">
        <v>342</v>
      </c>
      <c r="B325" s="228"/>
      <c r="C325" s="16">
        <f>IF(B325="",0,VLOOKUP(B325,'Supporting Tables'!$A$90:$B$93,2,FALSE))</f>
        <v>0</v>
      </c>
      <c r="D325" s="142" t="str">
        <f>IF(B131="","",IF(B131="Yes",VLOOKUP(A325,'Supporting Tables'!$F$72:$J$134,4,FALSE),"NA"))</f>
        <v/>
      </c>
      <c r="E325" s="231"/>
      <c r="F325" s="53" t="s">
        <v>342</v>
      </c>
      <c r="G325" s="228"/>
      <c r="H325" s="16">
        <f>IF(G325="",0,VLOOKUP(G325,'Supporting Tables'!$A$90:$B$93,2,FALSE))</f>
        <v>0</v>
      </c>
      <c r="I325" s="142" t="str">
        <f>IF(G131="","",IF(G131="Yes",VLOOKUP(F325,'Supporting Tables'!$F$72:$J$134,4,FALSE),"NA"))</f>
        <v/>
      </c>
      <c r="J325" s="231"/>
      <c r="K325" s="53" t="s">
        <v>353</v>
      </c>
      <c r="L325" s="228"/>
      <c r="M325" s="16">
        <f>IF(L325="",0,VLOOKUP(L325,'Supporting Tables'!$A$90:$B$93,2,FALSE))</f>
        <v>0</v>
      </c>
      <c r="N325" s="142" t="str">
        <f>IF(L131="","",IF(L131="Yes",VLOOKUP(K325,'Supporting Tables'!$F$72:$J$134,4,FALSE),"NA"))</f>
        <v/>
      </c>
      <c r="O325" s="415"/>
      <c r="P325" s="53" t="s">
        <v>351</v>
      </c>
      <c r="Q325" s="228"/>
      <c r="R325" s="16">
        <f>IF(Q325="",0,VLOOKUP(Q325,'Supporting Tables'!$A$90:$B$93,2,FALSE))</f>
        <v>0</v>
      </c>
      <c r="S325" s="142" t="str">
        <f>IF(Q131="","",IF(Q131="Yes",VLOOKUP(P325,'Supporting Tables'!$F$72:$J$134,4,FALSE),"NA"))</f>
        <v/>
      </c>
      <c r="T325" s="415"/>
      <c r="U325" s="181"/>
    </row>
    <row r="326" spans="1:21" ht="51">
      <c r="A326" s="53" t="s">
        <v>19</v>
      </c>
      <c r="B326" s="228"/>
      <c r="C326" s="16">
        <f>IF(B326="",0,VLOOKUP(B326,'Supporting Tables'!$A$90:$B$93,2,FALSE))</f>
        <v>0</v>
      </c>
      <c r="D326" s="142" t="str">
        <f>IF(B132="","",IF(B132="Yes",VLOOKUP(A326,'Supporting Tables'!$F$72:$J$134,4,FALSE),"NA"))</f>
        <v/>
      </c>
      <c r="E326" s="231"/>
      <c r="F326" s="53" t="s">
        <v>343</v>
      </c>
      <c r="G326" s="228"/>
      <c r="H326" s="16">
        <f>IF(G326="",0,VLOOKUP(G326,'Supporting Tables'!$A$90:$B$93,2,FALSE))</f>
        <v>0</v>
      </c>
      <c r="I326" s="142" t="str">
        <f>IF(G132="","",IF(G132="Yes",VLOOKUP(F326,'Supporting Tables'!$F$72:$J$134,4,FALSE),"NA"))</f>
        <v/>
      </c>
      <c r="J326" s="231"/>
      <c r="K326" s="53" t="s">
        <v>355</v>
      </c>
      <c r="L326" s="228"/>
      <c r="M326" s="16">
        <f>IF(L326="",0,VLOOKUP(L326,'Supporting Tables'!$A$90:$B$93,2,FALSE))</f>
        <v>0</v>
      </c>
      <c r="N326" s="142" t="str">
        <f>IF(L132="","",IF(L132="Yes",VLOOKUP(K326,'Supporting Tables'!$F$72:$J$134,4,FALSE),"NA"))</f>
        <v/>
      </c>
      <c r="O326" s="415"/>
      <c r="P326" s="53" t="s">
        <v>352</v>
      </c>
      <c r="Q326" s="228"/>
      <c r="R326" s="16">
        <f>IF(Q326="",0,VLOOKUP(Q326,'Supporting Tables'!$A$90:$B$93,2,FALSE))</f>
        <v>0</v>
      </c>
      <c r="S326" s="142" t="str">
        <f>IF(Q132="","",IF(Q132="Yes",VLOOKUP(P326,'Supporting Tables'!$F$72:$J$134,4,FALSE),"NA"))</f>
        <v/>
      </c>
      <c r="T326" s="415"/>
      <c r="U326" s="181"/>
    </row>
    <row r="327" spans="1:21" ht="51">
      <c r="A327" s="53" t="s">
        <v>343</v>
      </c>
      <c r="B327" s="228"/>
      <c r="C327" s="16">
        <f>IF(B327="",0,VLOOKUP(B327,'Supporting Tables'!$A$90:$B$93,2,FALSE))</f>
        <v>0</v>
      </c>
      <c r="D327" s="142" t="str">
        <f>IF(B133="","",IF(B133="Yes",VLOOKUP(A327,'Supporting Tables'!$F$72:$J$134,4,FALSE),"NA"))</f>
        <v/>
      </c>
      <c r="E327" s="231"/>
      <c r="F327" s="53" t="s">
        <v>344</v>
      </c>
      <c r="G327" s="228"/>
      <c r="H327" s="16">
        <f>IF(G327="",0,VLOOKUP(G327,'Supporting Tables'!$A$90:$B$93,2,FALSE))</f>
        <v>0</v>
      </c>
      <c r="I327" s="142" t="str">
        <f>IF(G133="","",IF(G133="Yes",VLOOKUP(F327,'Supporting Tables'!$F$72:$J$134,4,FALSE),"NA"))</f>
        <v/>
      </c>
      <c r="J327" s="231"/>
      <c r="K327" s="53" t="s">
        <v>357</v>
      </c>
      <c r="L327" s="228"/>
      <c r="M327" s="16">
        <f>IF(L327="",0,VLOOKUP(L327,'Supporting Tables'!$A$90:$B$93,2,FALSE))</f>
        <v>0</v>
      </c>
      <c r="N327" s="142" t="str">
        <f>IF(L133="","",IF(L133="Yes",VLOOKUP(K327,'Supporting Tables'!$F$72:$J$134,4,FALSE),"NA"))</f>
        <v/>
      </c>
      <c r="O327" s="415"/>
      <c r="P327" s="53" t="s">
        <v>353</v>
      </c>
      <c r="Q327" s="228"/>
      <c r="R327" s="16">
        <f>IF(Q327="",0,VLOOKUP(Q327,'Supporting Tables'!$A$90:$B$93,2,FALSE))</f>
        <v>0</v>
      </c>
      <c r="S327" s="142" t="str">
        <f>IF(Q133="","",IF(Q133="Yes",VLOOKUP(P327,'Supporting Tables'!$F$72:$J$134,4,FALSE),"NA"))</f>
        <v/>
      </c>
      <c r="T327" s="415"/>
      <c r="U327" s="181"/>
    </row>
    <row r="328" spans="1:21" ht="51">
      <c r="A328" s="53" t="s">
        <v>344</v>
      </c>
      <c r="B328" s="228"/>
      <c r="C328" s="16">
        <f>IF(B328="",0,VLOOKUP(B328,'Supporting Tables'!$A$90:$B$93,2,FALSE))</f>
        <v>0</v>
      </c>
      <c r="D328" s="142" t="str">
        <f>IF(B134="","",IF(B134="Yes",VLOOKUP(A328,'Supporting Tables'!$F$72:$J$134,4,FALSE),"NA"))</f>
        <v/>
      </c>
      <c r="E328" s="231"/>
      <c r="F328" s="53" t="s">
        <v>345</v>
      </c>
      <c r="G328" s="228"/>
      <c r="H328" s="16">
        <f>IF(G328="",0,VLOOKUP(G328,'Supporting Tables'!$A$90:$B$93,2,FALSE))</f>
        <v>0</v>
      </c>
      <c r="I328" s="142" t="str">
        <f>IF(G134="","",IF(G134="Yes",VLOOKUP(F328,'Supporting Tables'!$F$72:$J$134,4,FALSE),"NA"))</f>
        <v/>
      </c>
      <c r="J328" s="231"/>
      <c r="K328" s="53" t="s">
        <v>358</v>
      </c>
      <c r="L328" s="228"/>
      <c r="M328" s="16">
        <f>IF(L328="",0,VLOOKUP(L328,'Supporting Tables'!$A$90:$B$93,2,FALSE))</f>
        <v>0</v>
      </c>
      <c r="N328" s="142" t="str">
        <f>IF(L134="","",IF(L134="Yes",VLOOKUP(K328,'Supporting Tables'!$F$72:$J$134,4,FALSE),"NA"))</f>
        <v/>
      </c>
      <c r="O328" s="415"/>
      <c r="P328" s="53" t="s">
        <v>357</v>
      </c>
      <c r="Q328" s="228"/>
      <c r="R328" s="16">
        <f>IF(Q328="",0,VLOOKUP(Q328,'Supporting Tables'!$A$90:$B$93,2,FALSE))</f>
        <v>0</v>
      </c>
      <c r="S328" s="142" t="str">
        <f>IF(Q134="","",IF(Q134="Yes",VLOOKUP(P328,'Supporting Tables'!$F$72:$J$134,4,FALSE),"NA"))</f>
        <v/>
      </c>
      <c r="T328" s="415"/>
      <c r="U328" s="181"/>
    </row>
    <row r="329" spans="1:21" ht="34">
      <c r="A329" s="53" t="s">
        <v>345</v>
      </c>
      <c r="B329" s="228"/>
      <c r="C329" s="16">
        <f>IF(B329="",0,VLOOKUP(B329,'Supporting Tables'!$A$90:$B$93,2,FALSE))</f>
        <v>0</v>
      </c>
      <c r="D329" s="142" t="str">
        <f>IF(B135="","",IF(B135="Yes",VLOOKUP(A329,'Supporting Tables'!$F$72:$J$134,4,FALSE),"NA"))</f>
        <v/>
      </c>
      <c r="E329" s="231"/>
      <c r="F329" s="53" t="s">
        <v>346</v>
      </c>
      <c r="G329" s="228"/>
      <c r="H329" s="16">
        <f>IF(G329="",0,VLOOKUP(G329,'Supporting Tables'!$A$90:$B$93,2,FALSE))</f>
        <v>0</v>
      </c>
      <c r="I329" s="142" t="str">
        <f>IF(G135="","",IF(G135="Yes",VLOOKUP(F329,'Supporting Tables'!$F$72:$J$134,4,FALSE),"NA"))</f>
        <v/>
      </c>
      <c r="J329" s="231"/>
      <c r="K329" s="53" t="s">
        <v>31</v>
      </c>
      <c r="L329" s="228"/>
      <c r="M329" s="16">
        <f>IF(L329="",0,VLOOKUP(L329,'Supporting Tables'!$A$90:$B$93,2,FALSE))</f>
        <v>0</v>
      </c>
      <c r="N329" s="142" t="str">
        <f>IF(L135="","",IF(L135="Yes",VLOOKUP(K329,'Supporting Tables'!$F$72:$J$134,4,FALSE),"NA"))</f>
        <v/>
      </c>
      <c r="O329" s="415"/>
      <c r="P329" s="53" t="s">
        <v>358</v>
      </c>
      <c r="Q329" s="228"/>
      <c r="R329" s="16">
        <f>IF(Q329="",0,VLOOKUP(Q329,'Supporting Tables'!$A$90:$B$93,2,FALSE))</f>
        <v>0</v>
      </c>
      <c r="S329" s="142" t="str">
        <f>IF(Q135="","",IF(Q135="Yes",VLOOKUP(P329,'Supporting Tables'!$F$72:$J$134,4,FALSE),"NA"))</f>
        <v/>
      </c>
      <c r="T329" s="415"/>
      <c r="U329" s="181"/>
    </row>
    <row r="330" spans="1:21" ht="51">
      <c r="A330" s="53" t="s">
        <v>346</v>
      </c>
      <c r="B330" s="228"/>
      <c r="C330" s="16">
        <f>IF(B330="",0,VLOOKUP(B330,'Supporting Tables'!$A$90:$B$93,2,FALSE))</f>
        <v>0</v>
      </c>
      <c r="D330" s="142" t="str">
        <f>IF(B136="","",IF(B136="Yes",VLOOKUP(A330,'Supporting Tables'!$F$72:$J$134,4,FALSE),"NA"))</f>
        <v/>
      </c>
      <c r="E330" s="231"/>
      <c r="F330" s="53" t="s">
        <v>347</v>
      </c>
      <c r="G330" s="228"/>
      <c r="H330" s="16">
        <f>IF(G330="",0,VLOOKUP(G330,'Supporting Tables'!$A$90:$B$93,2,FALSE))</f>
        <v>0</v>
      </c>
      <c r="I330" s="142" t="str">
        <f>IF(G136="","",IF(G136="Yes",VLOOKUP(F330,'Supporting Tables'!$F$72:$J$134,4,FALSE),"NA"))</f>
        <v/>
      </c>
      <c r="J330" s="231"/>
      <c r="K330" s="53" t="s">
        <v>359</v>
      </c>
      <c r="L330" s="228"/>
      <c r="M330" s="16">
        <f>IF(L330="",0,VLOOKUP(L330,'Supporting Tables'!$A$90:$B$93,2,FALSE))</f>
        <v>0</v>
      </c>
      <c r="N330" s="142" t="str">
        <f>IF(L136="","",IF(L136="Yes",VLOOKUP(K330,'Supporting Tables'!$F$72:$J$134,4,FALSE),"NA"))</f>
        <v/>
      </c>
      <c r="O330" s="415"/>
      <c r="P330" s="53" t="s">
        <v>31</v>
      </c>
      <c r="Q330" s="228"/>
      <c r="R330" s="16">
        <f>IF(Q330="",0,VLOOKUP(Q330,'Supporting Tables'!$A$90:$B$93,2,FALSE))</f>
        <v>0</v>
      </c>
      <c r="S330" s="142" t="str">
        <f>IF(Q136="","",IF(Q136="Yes",VLOOKUP(P330,'Supporting Tables'!$F$72:$J$134,4,FALSE),"NA"))</f>
        <v/>
      </c>
      <c r="T330" s="415"/>
      <c r="U330" s="181"/>
    </row>
    <row r="331" spans="1:21" ht="51">
      <c r="A331" s="53" t="s">
        <v>347</v>
      </c>
      <c r="B331" s="228"/>
      <c r="C331" s="16">
        <f>IF(B331="",0,VLOOKUP(B331,'Supporting Tables'!$A$90:$B$93,2,FALSE))</f>
        <v>0</v>
      </c>
      <c r="D331" s="142" t="str">
        <f>IF(B137="","",IF(B137="Yes",VLOOKUP(A331,'Supporting Tables'!$F$72:$J$134,4,FALSE),"NA"))</f>
        <v/>
      </c>
      <c r="E331" s="231"/>
      <c r="F331" s="53" t="s">
        <v>348</v>
      </c>
      <c r="G331" s="228"/>
      <c r="H331" s="16">
        <f>IF(G331="",0,VLOOKUP(G331,'Supporting Tables'!$A$90:$B$93,2,FALSE))</f>
        <v>0</v>
      </c>
      <c r="I331" s="142" t="str">
        <f>IF(G137="","",IF(G137="Yes",VLOOKUP(F331,'Supporting Tables'!$F$72:$J$134,4,FALSE),"NA"))</f>
        <v/>
      </c>
      <c r="J331" s="231"/>
      <c r="K331" s="53" t="s">
        <v>360</v>
      </c>
      <c r="L331" s="228"/>
      <c r="M331" s="16">
        <f>IF(L331="",0,VLOOKUP(L331,'Supporting Tables'!$A$90:$B$93,2,FALSE))</f>
        <v>0</v>
      </c>
      <c r="N331" s="142" t="str">
        <f>IF(L137="","",IF(L137="Yes",VLOOKUP(K331,'Supporting Tables'!$F$72:$J$134,4,FALSE),"NA"))</f>
        <v/>
      </c>
      <c r="O331" s="415"/>
      <c r="P331" s="53" t="s">
        <v>359</v>
      </c>
      <c r="Q331" s="228"/>
      <c r="R331" s="16">
        <f>IF(Q331="",0,VLOOKUP(Q331,'Supporting Tables'!$A$90:$B$93,2,FALSE))</f>
        <v>0</v>
      </c>
      <c r="S331" s="142" t="str">
        <f>IF(Q137="","",IF(Q137="Yes",VLOOKUP(P331,'Supporting Tables'!$F$72:$J$134,4,FALSE),"NA"))</f>
        <v/>
      </c>
      <c r="T331" s="415"/>
      <c r="U331" s="181"/>
    </row>
    <row r="332" spans="1:21" ht="68">
      <c r="A332" s="53" t="s">
        <v>348</v>
      </c>
      <c r="B332" s="228"/>
      <c r="C332" s="16">
        <f>IF(B332="",0,VLOOKUP(B332,'Supporting Tables'!$A$90:$B$93,2,FALSE))</f>
        <v>0</v>
      </c>
      <c r="D332" s="142" t="str">
        <f>IF(B138="","",IF(B138="Yes",VLOOKUP(A332,'Supporting Tables'!$F$72:$J$134,4,FALSE),"NA"))</f>
        <v/>
      </c>
      <c r="E332" s="231"/>
      <c r="F332" s="53" t="s">
        <v>349</v>
      </c>
      <c r="G332" s="228"/>
      <c r="H332" s="16">
        <f>IF(G332="",0,VLOOKUP(G332,'Supporting Tables'!$A$90:$B$93,2,FALSE))</f>
        <v>0</v>
      </c>
      <c r="I332" s="142" t="str">
        <f>IF(G138="","",IF(G138="Yes",VLOOKUP(F332,'Supporting Tables'!$F$72:$J$134,4,FALSE),"NA"))</f>
        <v/>
      </c>
      <c r="J332" s="231"/>
      <c r="K332" s="418" t="s">
        <v>558</v>
      </c>
      <c r="L332" s="228"/>
      <c r="M332" s="16">
        <f>IF(L332="",0,VLOOKUP(L332,'Supporting Tables'!$A$90:$B$93,2,FALSE))</f>
        <v>0</v>
      </c>
      <c r="N332" s="142" t="str">
        <f>IF(L138="","",IF(L138="Yes",VLOOKUP(K332,'Supporting Tables'!$F$72:$J$134,4,FALSE),"NA"))</f>
        <v/>
      </c>
      <c r="O332" s="416"/>
      <c r="P332" s="53" t="s">
        <v>360</v>
      </c>
      <c r="Q332" s="228"/>
      <c r="R332" s="16">
        <f>IF(Q332="",0,VLOOKUP(Q332,'Supporting Tables'!$A$90:$B$93,2,FALSE))</f>
        <v>0</v>
      </c>
      <c r="S332" s="142" t="str">
        <f>IF(Q138="","",IF(Q138="Yes",VLOOKUP(P332,'Supporting Tables'!$F$72:$J$134,4,FALSE),"NA"))</f>
        <v/>
      </c>
      <c r="T332" s="415"/>
      <c r="U332" s="181"/>
    </row>
    <row r="333" spans="1:21" ht="68">
      <c r="A333" s="53" t="s">
        <v>349</v>
      </c>
      <c r="B333" s="228"/>
      <c r="C333" s="16">
        <f>IF(B333="",0,VLOOKUP(B333,'Supporting Tables'!$A$90:$B$93,2,FALSE))</f>
        <v>0</v>
      </c>
      <c r="D333" s="142" t="str">
        <f>IF(B139="","",IF(B139="Yes",VLOOKUP(A333,'Supporting Tables'!$F$72:$J$134,4,FALSE),"NA"))</f>
        <v/>
      </c>
      <c r="E333" s="231"/>
      <c r="F333" s="53" t="s">
        <v>350</v>
      </c>
      <c r="G333" s="228"/>
      <c r="H333" s="16">
        <f>IF(G333="",0,VLOOKUP(G333,'Supporting Tables'!$A$90:$B$93,2,FALSE))</f>
        <v>0</v>
      </c>
      <c r="I333" s="142" t="str">
        <f>IF(G139="","",IF(G139="Yes",VLOOKUP(F333,'Supporting Tables'!$F$72:$J$134,4,FALSE),"NA"))</f>
        <v/>
      </c>
      <c r="J333" s="231"/>
      <c r="K333" s="418" t="s">
        <v>559</v>
      </c>
      <c r="L333" s="228"/>
      <c r="M333" s="16">
        <f>IF(L333="",0,VLOOKUP(L333,'Supporting Tables'!$A$90:$B$93,2,FALSE))</f>
        <v>0</v>
      </c>
      <c r="N333" s="142" t="str">
        <f>IF(L139="","",IF(L139="Yes",VLOOKUP(K333,'Supporting Tables'!$F$72:$J$134,4,FALSE),"NA"))</f>
        <v/>
      </c>
      <c r="O333" s="416"/>
      <c r="P333" s="418" t="s">
        <v>558</v>
      </c>
      <c r="Q333" s="228"/>
      <c r="R333" s="16">
        <f>IF(Q333="",0,VLOOKUP(Q333,'Supporting Tables'!$A$90:$B$93,2,FALSE))</f>
        <v>0</v>
      </c>
      <c r="S333" s="142" t="str">
        <f>IF(Q139="","",IF(Q139="Yes",VLOOKUP(P333,'Supporting Tables'!$F$72:$J$134,4,FALSE),"NA"))</f>
        <v/>
      </c>
      <c r="T333" s="416"/>
      <c r="U333" s="181"/>
    </row>
    <row r="334" spans="1:21" ht="34">
      <c r="A334" s="53" t="s">
        <v>350</v>
      </c>
      <c r="B334" s="228"/>
      <c r="C334" s="16">
        <f>IF(B334="",0,VLOOKUP(B334,'Supporting Tables'!$A$90:$B$93,2,FALSE))</f>
        <v>0</v>
      </c>
      <c r="D334" s="142" t="str">
        <f>IF(B140="","",IF(B140="Yes",VLOOKUP(A334,'Supporting Tables'!$F$72:$J$134,4,FALSE),"NA"))</f>
        <v/>
      </c>
      <c r="E334" s="231"/>
      <c r="F334" s="53" t="s">
        <v>351</v>
      </c>
      <c r="G334" s="228"/>
      <c r="H334" s="16">
        <f>IF(G334="",0,VLOOKUP(G334,'Supporting Tables'!$A$90:$B$93,2,FALSE))</f>
        <v>0</v>
      </c>
      <c r="I334" s="142" t="str">
        <f>IF(G140="","",IF(G140="Yes",VLOOKUP(F334,'Supporting Tables'!$F$72:$J$134,4,FALSE),"NA"))</f>
        <v/>
      </c>
      <c r="J334" s="231"/>
      <c r="K334" s="418" t="s">
        <v>560</v>
      </c>
      <c r="L334" s="228"/>
      <c r="M334" s="16">
        <f>IF(L334="",0,VLOOKUP(L334,'Supporting Tables'!$A$90:$B$93,2,FALSE))</f>
        <v>0</v>
      </c>
      <c r="N334" s="142" t="str">
        <f>IF(L140="","",IF(L140="Yes",VLOOKUP(K334,'Supporting Tables'!$F$72:$J$134,4,FALSE),"NA"))</f>
        <v/>
      </c>
      <c r="O334" s="416"/>
      <c r="P334" s="418" t="s">
        <v>559</v>
      </c>
      <c r="Q334" s="228"/>
      <c r="R334" s="16">
        <f>IF(Q334="",0,VLOOKUP(Q334,'Supporting Tables'!$A$90:$B$93,2,FALSE))</f>
        <v>0</v>
      </c>
      <c r="S334" s="142" t="str">
        <f>IF(Q140="","",IF(Q140="Yes",VLOOKUP(P334,'Supporting Tables'!$F$72:$J$134,4,FALSE),"NA"))</f>
        <v/>
      </c>
      <c r="T334" s="416"/>
      <c r="U334" s="181"/>
    </row>
    <row r="335" spans="1:21" ht="17">
      <c r="A335" s="53" t="s">
        <v>570</v>
      </c>
      <c r="B335" s="228"/>
      <c r="C335" s="16">
        <f>IF(B335="",0,VLOOKUP(B335,'Supporting Tables'!$A$90:$B$93,2,FALSE))</f>
        <v>0</v>
      </c>
      <c r="D335" s="142" t="str">
        <f>IF(B141="","",IF(B141="Yes",VLOOKUP(A335,'Supporting Tables'!$F$72:$J$134,4,FALSE),"NA"))</f>
        <v/>
      </c>
      <c r="E335" s="231"/>
      <c r="F335" s="53" t="s">
        <v>352</v>
      </c>
      <c r="G335" s="228"/>
      <c r="H335" s="16">
        <f>IF(G335="",0,VLOOKUP(G335,'Supporting Tables'!$A$90:$B$93,2,FALSE))</f>
        <v>0</v>
      </c>
      <c r="I335" s="142" t="str">
        <f>IF(G141="","",IF(G141="Yes",VLOOKUP(F335,'Supporting Tables'!$F$72:$J$134,4,FALSE),"NA"))</f>
        <v/>
      </c>
      <c r="J335" s="231"/>
      <c r="K335" s="53" t="s">
        <v>369</v>
      </c>
      <c r="L335" s="228"/>
      <c r="M335" s="16">
        <f>IF(L335="",0,VLOOKUP(L335,'Supporting Tables'!$A$90:$B$93,2,FALSE))</f>
        <v>0</v>
      </c>
      <c r="N335" s="142" t="str">
        <f>IF(L141="","",IF(L141="Yes",VLOOKUP(K335,'Supporting Tables'!$F$72:$J$134,4,FALSE),"NA"))</f>
        <v/>
      </c>
      <c r="O335" s="415"/>
      <c r="P335" s="53" t="s">
        <v>369</v>
      </c>
      <c r="Q335" s="228"/>
      <c r="R335" s="16">
        <f>IF(Q335="",0,VLOOKUP(Q335,'Supporting Tables'!$A$90:$B$93,2,FALSE))</f>
        <v>0</v>
      </c>
      <c r="S335" s="142" t="str">
        <f>IF(Q141="","",IF(Q141="Yes",VLOOKUP(P335,'Supporting Tables'!$F$72:$J$134,4,FALSE),"NA"))</f>
        <v/>
      </c>
      <c r="T335" s="415"/>
      <c r="U335" s="181"/>
    </row>
    <row r="336" spans="1:21" ht="17">
      <c r="A336" s="53" t="s">
        <v>351</v>
      </c>
      <c r="B336" s="228"/>
      <c r="C336" s="16">
        <f>IF(B336="",0,VLOOKUP(B336,'Supporting Tables'!$A$90:$B$93,2,FALSE))</f>
        <v>0</v>
      </c>
      <c r="D336" s="142" t="str">
        <f>IF(B142="","",IF(B142="Yes",VLOOKUP(A336,'Supporting Tables'!$F$72:$J$134,4,FALSE),"NA"))</f>
        <v/>
      </c>
      <c r="E336" s="231"/>
      <c r="F336" s="53" t="s">
        <v>353</v>
      </c>
      <c r="G336" s="228"/>
      <c r="H336" s="16">
        <f>IF(G336="",0,VLOOKUP(G336,'Supporting Tables'!$A$90:$B$93,2,FALSE))</f>
        <v>0</v>
      </c>
      <c r="I336" s="142" t="str">
        <f>IF(G142="","",IF(G142="Yes",VLOOKUP(F336,'Supporting Tables'!$F$72:$J$134,4,FALSE),"NA"))</f>
        <v/>
      </c>
      <c r="J336" s="231"/>
      <c r="K336" s="53" t="s">
        <v>370</v>
      </c>
      <c r="L336" s="228"/>
      <c r="M336" s="16">
        <f>IF(L336="",0,VLOOKUP(L336,'Supporting Tables'!$A$90:$B$93,2,FALSE))</f>
        <v>0</v>
      </c>
      <c r="N336" s="142" t="str">
        <f>IF(L142="","",IF(L142="Yes",VLOOKUP(K336,'Supporting Tables'!$F$72:$J$134,4,FALSE),"NA"))</f>
        <v/>
      </c>
      <c r="O336" s="415"/>
      <c r="P336" s="53" t="s">
        <v>370</v>
      </c>
      <c r="Q336" s="228"/>
      <c r="R336" s="16">
        <f>IF(Q336="",0,VLOOKUP(Q336,'Supporting Tables'!$A$90:$B$93,2,FALSE))</f>
        <v>0</v>
      </c>
      <c r="S336" s="142" t="str">
        <f>IF(Q142="","",IF(Q142="Yes",VLOOKUP(P336,'Supporting Tables'!$F$72:$J$134,4,FALSE),"NA"))</f>
        <v/>
      </c>
      <c r="T336" s="415"/>
      <c r="U336" s="181"/>
    </row>
    <row r="337" spans="1:21" ht="34">
      <c r="A337" s="415" t="s">
        <v>553</v>
      </c>
      <c r="B337" s="228"/>
      <c r="C337" s="16">
        <f>IF(B337="",0,VLOOKUP(B337,'Supporting Tables'!$A$90:$B$93,2,FALSE))</f>
        <v>0</v>
      </c>
      <c r="D337" s="142" t="str">
        <f>IF(B143="","",IF(B143="Yes",VLOOKUP(A337,'Supporting Tables'!$F$72:$J$134,4,FALSE),"NA"))</f>
        <v/>
      </c>
      <c r="E337" s="231"/>
      <c r="F337" s="30" t="s">
        <v>553</v>
      </c>
      <c r="G337" s="228"/>
      <c r="H337" s="16">
        <f>IF(G337="",0,VLOOKUP(G337,'Supporting Tables'!$A$90:$B$93,2,FALSE))</f>
        <v>0</v>
      </c>
      <c r="I337" s="142" t="str">
        <f>IF(G143="","",IF(G143="Yes",VLOOKUP(F337,'Supporting Tables'!$F$72:$J$134,4,FALSE),"NA"))</f>
        <v/>
      </c>
      <c r="J337" s="231"/>
      <c r="K337" s="53" t="s">
        <v>371</v>
      </c>
      <c r="L337" s="228"/>
      <c r="M337" s="16">
        <f>IF(L337="",0,VLOOKUP(L337,'Supporting Tables'!$A$90:$B$93,2,FALSE))</f>
        <v>0</v>
      </c>
      <c r="N337" s="142" t="str">
        <f>IF(L143="","",IF(L143="Yes",VLOOKUP(K337,'Supporting Tables'!$F$72:$J$134,4,FALSE),"NA"))</f>
        <v/>
      </c>
      <c r="O337" s="415"/>
      <c r="P337" s="53" t="s">
        <v>371</v>
      </c>
      <c r="Q337" s="228"/>
      <c r="R337" s="16">
        <f>IF(Q337="",0,VLOOKUP(Q337,'Supporting Tables'!$A$90:$B$93,2,FALSE))</f>
        <v>0</v>
      </c>
      <c r="S337" s="142" t="str">
        <f>IF(Q143="","",IF(Q143="Yes",VLOOKUP(P337,'Supporting Tables'!$F$72:$J$134,4,FALSE),"NA"))</f>
        <v/>
      </c>
      <c r="T337" s="415"/>
      <c r="U337" s="181"/>
    </row>
    <row r="338" spans="1:21" ht="34">
      <c r="A338" s="414" t="s">
        <v>554</v>
      </c>
      <c r="B338" s="228"/>
      <c r="C338" s="16">
        <f>IF(B338="",0,VLOOKUP(B338,'Supporting Tables'!$A$90:$B$93,2,FALSE))</f>
        <v>0</v>
      </c>
      <c r="D338" s="142" t="str">
        <f>IF(B144="","",IF(B144="Yes",VLOOKUP(A338,'Supporting Tables'!$F$72:$J$134,4,FALSE),"NA"))</f>
        <v/>
      </c>
      <c r="E338" s="231"/>
      <c r="F338" s="417" t="s">
        <v>554</v>
      </c>
      <c r="G338" s="228"/>
      <c r="H338" s="16">
        <f>IF(G338="",0,VLOOKUP(G338,'Supporting Tables'!$A$90:$B$93,2,FALSE))</f>
        <v>0</v>
      </c>
      <c r="I338" s="142" t="str">
        <f>IF(G144="","",IF(G144="Yes",VLOOKUP(F338,'Supporting Tables'!$F$72:$J$134,4,FALSE),"NA"))</f>
        <v/>
      </c>
      <c r="J338" s="231"/>
      <c r="K338" s="53" t="s">
        <v>372</v>
      </c>
      <c r="L338" s="228"/>
      <c r="M338" s="16">
        <f>IF(L338="",0,VLOOKUP(L338,'Supporting Tables'!$A$90:$B$93,2,FALSE))</f>
        <v>0</v>
      </c>
      <c r="N338" s="142" t="str">
        <f>IF(L144="","",IF(L144="Yes",VLOOKUP(K338,'Supporting Tables'!$F$72:$J$134,4,FALSE),"NA"))</f>
        <v/>
      </c>
      <c r="O338" s="415"/>
      <c r="P338" s="53" t="s">
        <v>372</v>
      </c>
      <c r="Q338" s="228"/>
      <c r="R338" s="16">
        <f>IF(Q338="",0,VLOOKUP(Q338,'Supporting Tables'!$A$90:$B$93,2,FALSE))</f>
        <v>0</v>
      </c>
      <c r="S338" s="142" t="str">
        <f>IF(Q144="","",IF(Q144="Yes",VLOOKUP(P338,'Supporting Tables'!$F$72:$J$134,4,FALSE),"NA"))</f>
        <v/>
      </c>
      <c r="T338" s="415"/>
      <c r="U338" s="181"/>
    </row>
    <row r="339" spans="1:21" ht="34">
      <c r="A339" s="414" t="s">
        <v>567</v>
      </c>
      <c r="B339" s="228"/>
      <c r="C339" s="16">
        <f>IF(B339="",0,VLOOKUP(B339,'Supporting Tables'!$A$90:$B$93,2,FALSE))</f>
        <v>0</v>
      </c>
      <c r="D339" s="142" t="str">
        <f>IF(B145="","",IF(B145="Yes",VLOOKUP(A339,'Supporting Tables'!$F$72:$J$134,4,FALSE),"NA"))</f>
        <v/>
      </c>
      <c r="E339" s="231"/>
      <c r="F339" s="417" t="s">
        <v>567</v>
      </c>
      <c r="G339" s="228"/>
      <c r="H339" s="16">
        <f>IF(G339="",0,VLOOKUP(G339,'Supporting Tables'!$A$90:$B$93,2,FALSE))</f>
        <v>0</v>
      </c>
      <c r="I339" s="142" t="str">
        <f>IF(G145="","",IF(G145="Yes",VLOOKUP(F339,'Supporting Tables'!$F$72:$J$134,4,FALSE),"NA"))</f>
        <v/>
      </c>
      <c r="J339" s="231"/>
      <c r="K339" s="53" t="s">
        <v>373</v>
      </c>
      <c r="L339" s="228"/>
      <c r="M339" s="16">
        <f>IF(L339="",0,VLOOKUP(L339,'Supporting Tables'!$A$90:$B$93,2,FALSE))</f>
        <v>0</v>
      </c>
      <c r="N339" s="142" t="str">
        <f>IF(L145="","",IF(L145="Yes",VLOOKUP(K339,'Supporting Tables'!$F$72:$J$134,4,FALSE),"NA"))</f>
        <v/>
      </c>
      <c r="O339" s="415"/>
      <c r="P339" s="417" t="s">
        <v>556</v>
      </c>
      <c r="Q339" s="228"/>
      <c r="R339" s="16">
        <f>IF(Q339="",0,VLOOKUP(Q339,'Supporting Tables'!$A$90:$B$93,2,FALSE))</f>
        <v>0</v>
      </c>
      <c r="S339" s="142" t="str">
        <f>IF(Q145="","",IF(Q145="Yes",VLOOKUP(P339,'Supporting Tables'!$F$72:$J$134,4,FALSE),"NA"))</f>
        <v/>
      </c>
      <c r="T339" s="414"/>
      <c r="U339" s="181"/>
    </row>
    <row r="340" spans="1:21" ht="68">
      <c r="A340" s="414" t="s">
        <v>556</v>
      </c>
      <c r="B340" s="228"/>
      <c r="C340" s="16">
        <f>IF(B340="",0,VLOOKUP(B340,'Supporting Tables'!$A$90:$B$93,2,FALSE))</f>
        <v>0</v>
      </c>
      <c r="D340" s="142" t="str">
        <f>IF(B146="","",IF(B146="Yes",VLOOKUP(A340,'Supporting Tables'!$F$72:$J$134,4,FALSE),"NA"))</f>
        <v/>
      </c>
      <c r="E340" s="231"/>
      <c r="F340" s="417" t="s">
        <v>557</v>
      </c>
      <c r="G340" s="228"/>
      <c r="H340" s="16">
        <f>IF(G340="",0,VLOOKUP(G340,'Supporting Tables'!$A$90:$B$93,2,FALSE))</f>
        <v>0</v>
      </c>
      <c r="I340" s="142" t="str">
        <f>IF(G146="","",IF(G146="Yes",VLOOKUP(F340,'Supporting Tables'!$F$72:$J$134,4,FALSE),"NA"))</f>
        <v/>
      </c>
      <c r="J340" s="231"/>
      <c r="K340" s="30" t="s">
        <v>553</v>
      </c>
      <c r="L340" s="228"/>
      <c r="M340" s="16">
        <f>IF(L340="",0,VLOOKUP(L340,'Supporting Tables'!$A$90:$B$93,2,FALSE))</f>
        <v>0</v>
      </c>
      <c r="N340" s="142" t="str">
        <f>IF(L146="","",IF(L146="Yes",VLOOKUP(K340,'Supporting Tables'!$F$72:$J$134,4,FALSE),"NA"))</f>
        <v/>
      </c>
      <c r="O340" s="415"/>
      <c r="P340" s="418" t="s">
        <v>558</v>
      </c>
      <c r="Q340" s="228"/>
      <c r="R340" s="16">
        <f>IF(Q340="",0,VLOOKUP(Q340,'Supporting Tables'!$A$90:$B$93,2,FALSE))</f>
        <v>0</v>
      </c>
      <c r="S340" s="142" t="str">
        <f>IF(Q146="","",IF(Q146="Yes",VLOOKUP(P340,'Supporting Tables'!$F$72:$J$134,4,FALSE),"NA"))</f>
        <v/>
      </c>
      <c r="T340" s="416"/>
      <c r="U340" s="181"/>
    </row>
    <row r="341" spans="1:21" ht="34">
      <c r="A341" s="414" t="s">
        <v>557</v>
      </c>
      <c r="B341" s="228"/>
      <c r="C341" s="16">
        <f>IF(B341="",0,VLOOKUP(B341,'Supporting Tables'!$A$90:$B$93,2,FALSE))</f>
        <v>0</v>
      </c>
      <c r="D341" s="142" t="str">
        <f>IF(B147="","",IF(B147="Yes",VLOOKUP(A341,'Supporting Tables'!$F$72:$J$134,4,FALSE),"NA"))</f>
        <v/>
      </c>
      <c r="E341" s="231"/>
      <c r="F341" s="30" t="s">
        <v>354</v>
      </c>
      <c r="G341" s="228"/>
      <c r="H341" s="16">
        <f>IF(G341="",0,VLOOKUP(G341,'Supporting Tables'!$A$90:$B$93,2,FALSE))</f>
        <v>0</v>
      </c>
      <c r="I341" s="142" t="str">
        <f>IF(G147="","",IF(G147="Yes",VLOOKUP(F341,'Supporting Tables'!$F$72:$J$134,4,FALSE),"NA"))</f>
        <v/>
      </c>
      <c r="J341" s="231"/>
      <c r="K341" s="417" t="s">
        <v>556</v>
      </c>
      <c r="L341" s="228"/>
      <c r="M341" s="16">
        <f>IF(L341="",0,VLOOKUP(L341,'Supporting Tables'!$A$90:$B$93,2,FALSE))</f>
        <v>0</v>
      </c>
      <c r="N341" s="142" t="str">
        <f>IF(L147="","",IF(L147="Yes",VLOOKUP(K341,'Supporting Tables'!$F$72:$J$134,4,FALSE),"NA"))</f>
        <v/>
      </c>
      <c r="O341" s="414"/>
      <c r="P341" s="418" t="s">
        <v>559</v>
      </c>
      <c r="Q341" s="228"/>
      <c r="R341" s="16">
        <f>IF(Q341="",0,VLOOKUP(Q341,'Supporting Tables'!$A$90:$B$93,2,FALSE))</f>
        <v>0</v>
      </c>
      <c r="S341" s="142" t="str">
        <f>IF(Q147="","",IF(Q147="Yes",VLOOKUP(P341,'Supporting Tables'!$F$72:$J$134,4,FALSE),"NA"))</f>
        <v/>
      </c>
      <c r="T341" s="416"/>
      <c r="U341" s="181"/>
    </row>
    <row r="342" spans="1:21" ht="68">
      <c r="A342" s="53" t="s">
        <v>352</v>
      </c>
      <c r="B342" s="228"/>
      <c r="C342" s="16">
        <f>IF(B342="",0,VLOOKUP(B342,'Supporting Tables'!$A$90:$B$93,2,FALSE))</f>
        <v>0</v>
      </c>
      <c r="D342" s="142" t="str">
        <f>IF(B148="","",IF(B148="Yes",VLOOKUP(A342,'Supporting Tables'!$F$72:$J$134,4,FALSE),"NA"))</f>
        <v/>
      </c>
      <c r="E342" s="231"/>
      <c r="F342" s="30" t="s">
        <v>355</v>
      </c>
      <c r="G342" s="228"/>
      <c r="H342" s="16">
        <f>IF(G342="",0,VLOOKUP(G342,'Supporting Tables'!$A$90:$B$93,2,FALSE))</f>
        <v>0</v>
      </c>
      <c r="I342" s="142" t="str">
        <f>IF(G148="","",IF(G148="Yes",VLOOKUP(F342,'Supporting Tables'!$F$72:$J$134,4,FALSE),"NA"))</f>
        <v/>
      </c>
      <c r="J342" s="231"/>
      <c r="K342" s="418" t="s">
        <v>558</v>
      </c>
      <c r="L342" s="228"/>
      <c r="M342" s="16">
        <f>IF(L342="",0,VLOOKUP(L342,'Supporting Tables'!$A$90:$B$93,2,FALSE))</f>
        <v>0</v>
      </c>
      <c r="N342" s="142" t="str">
        <f>IF(L148="","",IF(L148="Yes",VLOOKUP(K342,'Supporting Tables'!$F$72:$J$134,4,FALSE),"NA"))</f>
        <v/>
      </c>
      <c r="O342" s="416"/>
      <c r="P342" s="418" t="s">
        <v>564</v>
      </c>
      <c r="Q342" s="228"/>
      <c r="R342" s="16">
        <f>IF(Q342="",0,VLOOKUP(Q342,'Supporting Tables'!$A$90:$B$93,2,FALSE))</f>
        <v>0</v>
      </c>
      <c r="S342" s="142" t="str">
        <f>IF(Q148="","",IF(Q148="Yes",VLOOKUP(P342,'Supporting Tables'!$F$72:$J$134,4,FALSE),"NA"))</f>
        <v/>
      </c>
      <c r="T342" s="416"/>
      <c r="U342" s="181"/>
    </row>
    <row r="343" spans="1:21" ht="34">
      <c r="A343" s="53" t="s">
        <v>353</v>
      </c>
      <c r="B343" s="228"/>
      <c r="C343" s="16">
        <f>IF(B343="",0,VLOOKUP(B343,'Supporting Tables'!$A$90:$B$93,2,FALSE))</f>
        <v>0</v>
      </c>
      <c r="D343" s="142" t="str">
        <f>IF(B149="","",IF(B149="Yes",VLOOKUP(A343,'Supporting Tables'!$F$72:$J$134,4,FALSE),"NA"))</f>
        <v/>
      </c>
      <c r="E343" s="231"/>
      <c r="F343" s="30" t="s">
        <v>356</v>
      </c>
      <c r="G343" s="228"/>
      <c r="H343" s="16">
        <f>IF(G343="",0,VLOOKUP(G343,'Supporting Tables'!$A$90:$B$93,2,FALSE))</f>
        <v>0</v>
      </c>
      <c r="I343" s="142" t="str">
        <f>IF(G149="","",IF(G149="Yes",VLOOKUP(F343,'Supporting Tables'!$F$72:$J$134,4,FALSE),"NA"))</f>
        <v/>
      </c>
      <c r="J343" s="231"/>
      <c r="K343" s="418" t="s">
        <v>559</v>
      </c>
      <c r="L343" s="228"/>
      <c r="M343" s="16">
        <f>IF(L343="",0,VLOOKUP(L343,'Supporting Tables'!$A$90:$B$93,2,FALSE))</f>
        <v>0</v>
      </c>
      <c r="N343" s="142" t="str">
        <f>IF(L149="","",IF(L149="Yes",VLOOKUP(K343,'Supporting Tables'!$F$72:$J$134,4,FALSE),"NA"))</f>
        <v/>
      </c>
      <c r="O343" s="416"/>
      <c r="P343" s="53" t="s">
        <v>373</v>
      </c>
      <c r="Q343" s="228"/>
      <c r="R343" s="16">
        <f>IF(Q343="",0,VLOOKUP(Q343,'Supporting Tables'!$A$90:$B$93,2,FALSE))</f>
        <v>0</v>
      </c>
      <c r="S343" s="142" t="str">
        <f>IF(Q149="","",IF(Q149="Yes",VLOOKUP(P343,'Supporting Tables'!$F$72:$J$134,4,FALSE),"NA"))</f>
        <v/>
      </c>
      <c r="T343" s="415"/>
      <c r="U343" s="181"/>
    </row>
    <row r="344" spans="1:21" ht="34">
      <c r="A344" s="53" t="s">
        <v>354</v>
      </c>
      <c r="B344" s="228"/>
      <c r="C344" s="16">
        <f>IF(B344="",0,VLOOKUP(B344,'Supporting Tables'!$A$90:$B$93,2,FALSE))</f>
        <v>0</v>
      </c>
      <c r="D344" s="142" t="str">
        <f>IF(B150="","",IF(B150="Yes",VLOOKUP(A344,'Supporting Tables'!$F$72:$J$134,4,FALSE),"NA"))</f>
        <v/>
      </c>
      <c r="E344" s="231"/>
      <c r="F344" s="30" t="s">
        <v>357</v>
      </c>
      <c r="G344" s="228"/>
      <c r="H344" s="16">
        <f>IF(G344="",0,VLOOKUP(G344,'Supporting Tables'!$A$90:$B$93,2,FALSE))</f>
        <v>0</v>
      </c>
      <c r="I344" s="142" t="str">
        <f>IF(G150="","",IF(G150="Yes",VLOOKUP(F344,'Supporting Tables'!$F$72:$J$134,4,FALSE),"NA"))</f>
        <v/>
      </c>
      <c r="J344" s="231"/>
      <c r="K344" s="418" t="s">
        <v>560</v>
      </c>
      <c r="L344" s="228"/>
      <c r="M344" s="16">
        <f>IF(L344="",0,VLOOKUP(L344,'Supporting Tables'!$A$90:$B$93,2,FALSE))</f>
        <v>0</v>
      </c>
      <c r="N344" s="142" t="str">
        <f>IF(L150="","",IF(L150="Yes",VLOOKUP(K344,'Supporting Tables'!$F$72:$J$134,4,FALSE),"NA"))</f>
        <v/>
      </c>
      <c r="O344" s="416"/>
      <c r="P344" s="53" t="s">
        <v>374</v>
      </c>
      <c r="Q344" s="228"/>
      <c r="R344" s="16">
        <f>IF(Q344="",0,VLOOKUP(Q344,'Supporting Tables'!$A$90:$B$93,2,FALSE))</f>
        <v>0</v>
      </c>
      <c r="S344" s="142" t="str">
        <f>IF(Q150="","",IF(Q150="Yes",VLOOKUP(P344,'Supporting Tables'!$F$72:$J$134,4,FALSE),"NA"))</f>
        <v/>
      </c>
      <c r="T344" s="415"/>
      <c r="U344" s="181"/>
    </row>
    <row r="345" spans="1:21" ht="34">
      <c r="A345" s="53" t="s">
        <v>355</v>
      </c>
      <c r="B345" s="228"/>
      <c r="C345" s="16">
        <f>IF(B345="",0,VLOOKUP(B345,'Supporting Tables'!$A$90:$B$93,2,FALSE))</f>
        <v>0</v>
      </c>
      <c r="D345" s="142" t="str">
        <f>IF(B151="","",IF(B151="Yes",VLOOKUP(A345,'Supporting Tables'!$F$72:$J$134,4,FALSE),"NA"))</f>
        <v/>
      </c>
      <c r="E345" s="231"/>
      <c r="F345" s="30" t="s">
        <v>358</v>
      </c>
      <c r="G345" s="228"/>
      <c r="H345" s="16">
        <f>IF(G345="",0,VLOOKUP(G345,'Supporting Tables'!$A$90:$B$93,2,FALSE))</f>
        <v>0</v>
      </c>
      <c r="I345" s="142" t="str">
        <f>IF(G151="","",IF(G151="Yes",VLOOKUP(F345,'Supporting Tables'!$F$72:$J$134,4,FALSE),"NA"))</f>
        <v/>
      </c>
      <c r="J345" s="231"/>
      <c r="K345" s="53" t="s">
        <v>376</v>
      </c>
      <c r="L345" s="228"/>
      <c r="M345" s="16">
        <f>IF(L345="",0,VLOOKUP(L345,'Supporting Tables'!$A$90:$B$93,2,FALSE))</f>
        <v>0</v>
      </c>
      <c r="N345" s="142" t="str">
        <f>IF(L151="","",IF(L151="Yes",VLOOKUP(K345,'Supporting Tables'!$F$72:$J$134,4,FALSE),"NA"))</f>
        <v/>
      </c>
      <c r="O345" s="415"/>
      <c r="P345" s="53" t="s">
        <v>376</v>
      </c>
      <c r="Q345" s="228"/>
      <c r="R345" s="16">
        <f>IF(Q345="",0,VLOOKUP(Q345,'Supporting Tables'!$A$90:$B$93,2,FALSE))</f>
        <v>0</v>
      </c>
      <c r="S345" s="142" t="str">
        <f>IF(Q151="","",IF(Q151="Yes",VLOOKUP(P345,'Supporting Tables'!$F$72:$J$134,4,FALSE),"NA"))</f>
        <v/>
      </c>
      <c r="T345" s="415"/>
      <c r="U345" s="181"/>
    </row>
    <row r="346" spans="1:21" ht="34">
      <c r="A346" s="53" t="s">
        <v>356</v>
      </c>
      <c r="B346" s="228"/>
      <c r="C346" s="16">
        <f>IF(B346="",0,VLOOKUP(B346,'Supporting Tables'!$A$90:$B$93,2,FALSE))</f>
        <v>0</v>
      </c>
      <c r="D346" s="142" t="str">
        <f>IF(B152="","",IF(B152="Yes",VLOOKUP(A346,'Supporting Tables'!$F$72:$J$134,4,FALSE),"NA"))</f>
        <v/>
      </c>
      <c r="E346" s="231"/>
      <c r="F346" s="30" t="s">
        <v>31</v>
      </c>
      <c r="G346" s="228"/>
      <c r="H346" s="16">
        <f>IF(G346="",0,VLOOKUP(G346,'Supporting Tables'!$A$90:$B$93,2,FALSE))</f>
        <v>0</v>
      </c>
      <c r="I346" s="142" t="str">
        <f>IF(G152="","",IF(G152="Yes",VLOOKUP(F346,'Supporting Tables'!$F$72:$J$134,4,FALSE),"NA"))</f>
        <v/>
      </c>
      <c r="J346" s="231"/>
      <c r="K346" s="53" t="s">
        <v>377</v>
      </c>
      <c r="L346" s="228"/>
      <c r="M346" s="16">
        <f>IF(L346="",0,VLOOKUP(L346,'Supporting Tables'!$A$90:$B$93,2,FALSE))</f>
        <v>0</v>
      </c>
      <c r="N346" s="142" t="str">
        <f>IF(L152="","",IF(L152="Yes",VLOOKUP(K346,'Supporting Tables'!$F$72:$J$134,4,FALSE),"NA"))</f>
        <v/>
      </c>
      <c r="O346" s="415"/>
      <c r="P346" s="53" t="s">
        <v>377</v>
      </c>
      <c r="Q346" s="228"/>
      <c r="R346" s="16">
        <f>IF(Q346="",0,VLOOKUP(Q346,'Supporting Tables'!$A$90:$B$93,2,FALSE))</f>
        <v>0</v>
      </c>
      <c r="S346" s="142" t="str">
        <f>IF(Q152="","",IF(Q152="Yes",VLOOKUP(P346,'Supporting Tables'!$F$72:$J$134,4,FALSE),"NA"))</f>
        <v/>
      </c>
      <c r="T346" s="415"/>
      <c r="U346" s="181"/>
    </row>
    <row r="347" spans="1:21" ht="51">
      <c r="A347" s="53" t="s">
        <v>357</v>
      </c>
      <c r="B347" s="228"/>
      <c r="C347" s="16">
        <f>IF(B347="",0,VLOOKUP(B347,'Supporting Tables'!$A$90:$B$93,2,FALSE))</f>
        <v>0</v>
      </c>
      <c r="D347" s="142" t="str">
        <f>IF(B153="","",IF(B153="Yes",VLOOKUP(A347,'Supporting Tables'!$F$72:$J$134,4,FALSE),"NA"))</f>
        <v/>
      </c>
      <c r="E347" s="231"/>
      <c r="F347" s="30" t="s">
        <v>359</v>
      </c>
      <c r="G347" s="228"/>
      <c r="H347" s="16">
        <f>IF(G347="",0,VLOOKUP(G347,'Supporting Tables'!$A$90:$B$93,2,FALSE))</f>
        <v>0</v>
      </c>
      <c r="I347" s="142" t="str">
        <f>IF(G153="","",IF(G153="Yes",VLOOKUP(F347,'Supporting Tables'!$F$72:$J$134,4,FALSE),"NA"))</f>
        <v/>
      </c>
      <c r="J347" s="231"/>
      <c r="K347" s="418" t="s">
        <v>563</v>
      </c>
      <c r="L347" s="228"/>
      <c r="M347" s="16">
        <f>IF(L347="",0,VLOOKUP(L347,'Supporting Tables'!$A$90:$B$93,2,FALSE))</f>
        <v>0</v>
      </c>
      <c r="N347" s="142" t="str">
        <f>IF(L153="","",IF(L153="Yes",VLOOKUP(K347,'Supporting Tables'!$F$72:$J$134,4,FALSE),"NA"))</f>
        <v/>
      </c>
      <c r="O347" s="416"/>
      <c r="P347" s="418" t="s">
        <v>565</v>
      </c>
      <c r="Q347" s="228"/>
      <c r="R347" s="16">
        <f>IF(Q347="",0,VLOOKUP(Q347,'Supporting Tables'!$A$90:$B$93,2,FALSE))</f>
        <v>0</v>
      </c>
      <c r="S347" s="142" t="str">
        <f>IF(Q153="","",IF(Q153="Yes",VLOOKUP(P347,'Supporting Tables'!$F$72:$J$134,4,FALSE),"NA"))</f>
        <v/>
      </c>
      <c r="T347" s="416"/>
      <c r="U347" s="181"/>
    </row>
    <row r="348" spans="1:21" ht="51">
      <c r="A348" s="53" t="s">
        <v>358</v>
      </c>
      <c r="B348" s="228"/>
      <c r="C348" s="16">
        <f>IF(B348="",0,VLOOKUP(B348,'Supporting Tables'!$A$90:$B$93,2,FALSE))</f>
        <v>0</v>
      </c>
      <c r="D348" s="142" t="str">
        <f>IF(B154="","",IF(B154="Yes",VLOOKUP(A348,'Supporting Tables'!$F$72:$J$134,4,FALSE),"NA"))</f>
        <v/>
      </c>
      <c r="E348" s="231"/>
      <c r="F348" s="30" t="s">
        <v>360</v>
      </c>
      <c r="G348" s="228"/>
      <c r="H348" s="16">
        <f>IF(G348="",0,VLOOKUP(G348,'Supporting Tables'!$A$90:$B$93,2,FALSE))</f>
        <v>0</v>
      </c>
      <c r="I348" s="142" t="str">
        <f>IF(G154="","",IF(G154="Yes",VLOOKUP(F348,'Supporting Tables'!$F$72:$J$134,4,FALSE),"NA"))</f>
        <v/>
      </c>
      <c r="J348" s="231"/>
      <c r="K348" s="418" t="s">
        <v>564</v>
      </c>
      <c r="L348" s="228"/>
      <c r="M348" s="16">
        <f>IF(L348="",0,VLOOKUP(L348,'Supporting Tables'!$A$90:$B$93,2,FALSE))</f>
        <v>0</v>
      </c>
      <c r="N348" s="142" t="str">
        <f>IF(L154="","",IF(L154="Yes",VLOOKUP(K348,'Supporting Tables'!$F$72:$J$134,4,FALSE),"NA"))</f>
        <v/>
      </c>
      <c r="O348" s="416"/>
      <c r="P348" s="418" t="s">
        <v>569</v>
      </c>
      <c r="Q348" s="228"/>
      <c r="R348" s="16">
        <f>IF(Q348="",0,VLOOKUP(Q348,'Supporting Tables'!$A$90:$B$93,2,FALSE))</f>
        <v>0</v>
      </c>
      <c r="S348" s="142" t="str">
        <f>IF(Q154="","",IF(Q154="Yes",VLOOKUP(P348,'Supporting Tables'!$F$72:$J$134,4,FALSE),"NA"))</f>
        <v/>
      </c>
      <c r="T348" s="416"/>
      <c r="U348" s="181"/>
    </row>
    <row r="349" spans="1:21" ht="34">
      <c r="A349" s="53" t="s">
        <v>31</v>
      </c>
      <c r="B349" s="228"/>
      <c r="C349" s="16">
        <f>IF(B349="",0,VLOOKUP(B349,'Supporting Tables'!$A$90:$B$93,2,FALSE))</f>
        <v>0</v>
      </c>
      <c r="D349" s="142" t="str">
        <f>IF(B155="","",IF(B155="Yes",VLOOKUP(A349,'Supporting Tables'!$F$72:$J$134,4,FALSE),"NA"))</f>
        <v/>
      </c>
      <c r="E349" s="231"/>
      <c r="F349" s="30" t="s">
        <v>363</v>
      </c>
      <c r="G349" s="228"/>
      <c r="H349" s="16">
        <f>IF(G349="",0,VLOOKUP(G349,'Supporting Tables'!$A$90:$B$93,2,FALSE))</f>
        <v>0</v>
      </c>
      <c r="I349" s="142" t="str">
        <f>IF(G155="","",IF(G155="Yes",VLOOKUP(F349,'Supporting Tables'!$F$72:$J$134,4,FALSE),"NA"))</f>
        <v/>
      </c>
      <c r="J349" s="231"/>
      <c r="K349" s="418" t="s">
        <v>562</v>
      </c>
      <c r="L349" s="228"/>
      <c r="M349" s="16">
        <f>IF(L349="",0,VLOOKUP(L349,'Supporting Tables'!$A$90:$B$93,2,FALSE))</f>
        <v>0</v>
      </c>
      <c r="N349" s="142" t="str">
        <f>IF(L155="","",IF(L155="Yes",VLOOKUP(K349,'Supporting Tables'!$F$72:$J$134,4,FALSE),"NA"))</f>
        <v/>
      </c>
      <c r="O349" s="416"/>
      <c r="P349" s="53" t="s">
        <v>379</v>
      </c>
      <c r="Q349" s="228"/>
      <c r="R349" s="16">
        <f>IF(Q349="",0,VLOOKUP(Q349,'Supporting Tables'!$A$90:$B$93,2,FALSE))</f>
        <v>0</v>
      </c>
      <c r="S349" s="142" t="str">
        <f>IF(Q155="","",IF(Q155="Yes",VLOOKUP(P349,'Supporting Tables'!$F$72:$J$134,4,FALSE),"NA"))</f>
        <v/>
      </c>
      <c r="T349" s="415"/>
      <c r="U349" s="181"/>
    </row>
    <row r="350" spans="1:21" ht="51">
      <c r="A350" s="53" t="s">
        <v>359</v>
      </c>
      <c r="B350" s="228"/>
      <c r="C350" s="16">
        <f>IF(B350="",0,VLOOKUP(B350,'Supporting Tables'!$A$90:$B$93,2,FALSE))</f>
        <v>0</v>
      </c>
      <c r="D350" s="142" t="str">
        <f>IF(B156="","",IF(B156="Yes",VLOOKUP(A350,'Supporting Tables'!$F$72:$J$134,4,FALSE),"NA"))</f>
        <v/>
      </c>
      <c r="E350" s="231"/>
      <c r="F350" s="30" t="s">
        <v>364</v>
      </c>
      <c r="G350" s="228"/>
      <c r="H350" s="16">
        <f>IF(G350="",0,VLOOKUP(G350,'Supporting Tables'!$A$90:$B$93,2,FALSE))</f>
        <v>0</v>
      </c>
      <c r="I350" s="142" t="str">
        <f>IF(G156="","",IF(G156="Yes",VLOOKUP(F350,'Supporting Tables'!$F$72:$J$134,4,FALSE),"NA"))</f>
        <v/>
      </c>
      <c r="J350" s="231"/>
      <c r="K350" s="53" t="s">
        <v>379</v>
      </c>
      <c r="L350" s="228"/>
      <c r="M350" s="16">
        <f>IF(L350="",0,VLOOKUP(L350,'Supporting Tables'!$A$90:$B$93,2,FALSE))</f>
        <v>0</v>
      </c>
      <c r="N350" s="142" t="str">
        <f>IF(L156="","",IF(L156="Yes",VLOOKUP(K350,'Supporting Tables'!$F$72:$J$134,4,FALSE),"NA"))</f>
        <v/>
      </c>
      <c r="O350" s="415"/>
      <c r="P350" s="53" t="s">
        <v>380</v>
      </c>
      <c r="Q350" s="228"/>
      <c r="R350" s="16">
        <f>IF(Q350="",0,VLOOKUP(Q350,'Supporting Tables'!$A$90:$B$93,2,FALSE))</f>
        <v>0</v>
      </c>
      <c r="S350" s="142" t="str">
        <f>IF(Q156="","",IF(Q156="Yes",VLOOKUP(P350,'Supporting Tables'!$F$72:$J$134,4,FALSE),"NA"))</f>
        <v/>
      </c>
      <c r="T350" s="415"/>
      <c r="U350" s="181"/>
    </row>
    <row r="351" spans="1:21" ht="68">
      <c r="A351" s="53" t="s">
        <v>360</v>
      </c>
      <c r="B351" s="228"/>
      <c r="C351" s="16">
        <f>IF(B351="",0,VLOOKUP(B351,'Supporting Tables'!$A$90:$B$93,2,FALSE))</f>
        <v>0</v>
      </c>
      <c r="D351" s="142" t="str">
        <f>IF(B157="","",IF(B157="Yes",VLOOKUP(A351,'Supporting Tables'!$F$72:$J$134,4,FALSE),"NA"))</f>
        <v/>
      </c>
      <c r="E351" s="231"/>
      <c r="F351" s="418" t="s">
        <v>558</v>
      </c>
      <c r="G351" s="228"/>
      <c r="H351" s="16">
        <f>IF(G351="",0,VLOOKUP(G351,'Supporting Tables'!$A$90:$B$93,2,FALSE))</f>
        <v>0</v>
      </c>
      <c r="I351" s="142" t="str">
        <f>IF(G157="","",IF(G157="Yes",VLOOKUP(F351,'Supporting Tables'!$F$72:$J$134,4,FALSE),"NA"))</f>
        <v/>
      </c>
      <c r="J351" s="231"/>
      <c r="K351" s="53" t="s">
        <v>380</v>
      </c>
      <c r="L351" s="228"/>
      <c r="M351" s="16">
        <f>IF(L351="",0,VLOOKUP(L351,'Supporting Tables'!$A$90:$B$93,2,FALSE))</f>
        <v>0</v>
      </c>
      <c r="N351" s="142" t="str">
        <f>IF(L157="","",IF(L157="Yes",VLOOKUP(K351,'Supporting Tables'!$F$72:$J$134,4,FALSE),"NA"))</f>
        <v/>
      </c>
      <c r="O351" s="415"/>
      <c r="P351" s="53" t="s">
        <v>303</v>
      </c>
      <c r="Q351" s="16"/>
      <c r="R351" s="16"/>
      <c r="S351" s="142"/>
      <c r="T351" s="224"/>
      <c r="U351" s="181"/>
    </row>
    <row r="352" spans="1:21" ht="102">
      <c r="A352" s="416" t="s">
        <v>558</v>
      </c>
      <c r="B352" s="228"/>
      <c r="C352" s="16">
        <f>IF(B352="",0,VLOOKUP(B352,'Supporting Tables'!$A$90:$B$93,2,FALSE))</f>
        <v>0</v>
      </c>
      <c r="D352" s="142" t="str">
        <f>IF(B158="","",IF(B158="Yes",VLOOKUP(A352,'Supporting Tables'!$F$72:$J$134,4,FALSE),"NA"))</f>
        <v/>
      </c>
      <c r="E352" s="231"/>
      <c r="F352" s="418" t="s">
        <v>559</v>
      </c>
      <c r="G352" s="228"/>
      <c r="H352" s="16">
        <f>IF(G352="",0,VLOOKUP(G352,'Supporting Tables'!$A$90:$B$93,2,FALSE))</f>
        <v>0</v>
      </c>
      <c r="I352" s="142" t="str">
        <f>IF(G158="","",IF(G158="Yes",VLOOKUP(F352,'Supporting Tables'!$F$72:$J$134,4,FALSE),"NA"))</f>
        <v/>
      </c>
      <c r="J352" s="231"/>
      <c r="K352" s="418" t="s">
        <v>565</v>
      </c>
      <c r="L352" s="228"/>
      <c r="M352" s="16">
        <f>IF(L352="",0,VLOOKUP(L352,'Supporting Tables'!$A$90:$B$93,2,FALSE))</f>
        <v>0</v>
      </c>
      <c r="N352" s="142" t="str">
        <f>IF(L158="","",IF(L158="Yes",VLOOKUP(K352,'Supporting Tables'!$F$72:$J$134,4,FALSE),"NA"))</f>
        <v/>
      </c>
      <c r="O352" s="416"/>
      <c r="P352" s="111" t="str">
        <f>IF(P158&lt;&gt;"",P158,"")</f>
        <v/>
      </c>
      <c r="Q352" s="228"/>
      <c r="R352" s="16">
        <f>IF(Q352="",0,VLOOKUP(Q352,'Supporting Tables'!$A$90:$B$93,2,FALSE))</f>
        <v>0</v>
      </c>
      <c r="S352" s="142" t="str">
        <f>IF(Q149="","",IF(Q149="Yes",VLOOKUP(#REF!,'Supporting Tables'!$F$72:$J$134,4,FALSE),"NA"))</f>
        <v/>
      </c>
      <c r="T352" s="224"/>
      <c r="U352" s="181"/>
    </row>
    <row r="353" spans="1:21" ht="34">
      <c r="A353" s="416" t="s">
        <v>559</v>
      </c>
      <c r="B353" s="228"/>
      <c r="C353" s="16">
        <f>IF(B353="",0,VLOOKUP(B353,'Supporting Tables'!$A$90:$B$93,2,FALSE))</f>
        <v>0</v>
      </c>
      <c r="D353" s="142" t="str">
        <f>IF(B159="","",IF(B159="Yes",VLOOKUP(A353,'Supporting Tables'!$F$72:$J$134,4,FALSE),"NA"))</f>
        <v/>
      </c>
      <c r="E353" s="231"/>
      <c r="F353" s="418" t="s">
        <v>560</v>
      </c>
      <c r="G353" s="228"/>
      <c r="H353" s="16">
        <f>IF(G353="",0,VLOOKUP(G353,'Supporting Tables'!$A$90:$B$93,2,FALSE))</f>
        <v>0</v>
      </c>
      <c r="I353" s="142" t="str">
        <f>IF(G159="","",IF(G159="Yes",VLOOKUP(F353,'Supporting Tables'!$F$72:$J$134,4,FALSE),"NA"))</f>
        <v/>
      </c>
      <c r="J353" s="231"/>
      <c r="K353" s="418" t="s">
        <v>569</v>
      </c>
      <c r="L353" s="228"/>
      <c r="M353" s="16">
        <f>IF(L353="",0,VLOOKUP(L353,'Supporting Tables'!$A$90:$B$93,2,FALSE))</f>
        <v>0</v>
      </c>
      <c r="N353" s="142" t="str">
        <f>IF(L159="","",IF(L159="Yes",VLOOKUP(K353,'Supporting Tables'!$F$72:$J$134,4,FALSE),"NA"))</f>
        <v/>
      </c>
      <c r="O353" s="416"/>
      <c r="P353" s="36"/>
      <c r="Q353" s="16"/>
      <c r="R353" s="16"/>
      <c r="S353" s="16"/>
      <c r="T353" s="224"/>
      <c r="U353" s="181"/>
    </row>
    <row r="354" spans="1:21" ht="34">
      <c r="A354" s="416" t="s">
        <v>560</v>
      </c>
      <c r="B354" s="228"/>
      <c r="C354" s="16">
        <f>IF(B354="",0,VLOOKUP(B354,'Supporting Tables'!$A$90:$B$93,2,FALSE))</f>
        <v>0</v>
      </c>
      <c r="D354" s="142" t="str">
        <f>IF(B160="","",IF(B160="Yes",VLOOKUP(A354,'Supporting Tables'!$F$72:$J$134,4,FALSE),"NA"))</f>
        <v/>
      </c>
      <c r="E354" s="231"/>
      <c r="F354" s="30" t="s">
        <v>365</v>
      </c>
      <c r="G354" s="228"/>
      <c r="H354" s="16">
        <f>IF(G354="",0,VLOOKUP(G354,'Supporting Tables'!$A$90:$B$93,2,FALSE))</f>
        <v>0</v>
      </c>
      <c r="I354" s="142" t="str">
        <f>IF(G160="","",IF(G160="Yes",VLOOKUP(F354,'Supporting Tables'!$F$72:$J$134,4,FALSE),"NA"))</f>
        <v/>
      </c>
      <c r="J354" s="231"/>
      <c r="K354" s="53" t="s">
        <v>382</v>
      </c>
      <c r="L354" s="228"/>
      <c r="M354" s="16">
        <f>IF(L354="",0,VLOOKUP(L354,'Supporting Tables'!$A$90:$B$93,2,FALSE))</f>
        <v>0</v>
      </c>
      <c r="N354" s="142" t="str">
        <f>IF(L160="","",IF(L160="Yes",VLOOKUP(K354,'Supporting Tables'!$F$72:$J$134,4,FALSE),"NA"))</f>
        <v/>
      </c>
      <c r="O354" s="415"/>
      <c r="P354" s="36"/>
      <c r="Q354" s="16"/>
      <c r="R354" s="16"/>
      <c r="S354" s="16"/>
      <c r="T354" s="224"/>
      <c r="U354" s="181"/>
    </row>
    <row r="355" spans="1:21" ht="17">
      <c r="A355" s="53" t="s">
        <v>361</v>
      </c>
      <c r="B355" s="228"/>
      <c r="C355" s="16">
        <f>IF(B355="",0,VLOOKUP(B355,'Supporting Tables'!$A$90:$B$93,2,FALSE))</f>
        <v>0</v>
      </c>
      <c r="D355" s="142" t="str">
        <f>IF(B161="","",IF(B161="Yes",VLOOKUP(A355,'Supporting Tables'!$F$72:$J$134,4,FALSE),"NA"))</f>
        <v/>
      </c>
      <c r="E355" s="231"/>
      <c r="F355" s="53" t="s">
        <v>366</v>
      </c>
      <c r="G355" s="228"/>
      <c r="H355" s="16">
        <f>IF(G355="",0,VLOOKUP(G355,'Supporting Tables'!$A$90:$B$93,2,FALSE))</f>
        <v>0</v>
      </c>
      <c r="I355" s="142" t="str">
        <f>IF(G161="","",IF(G161="Yes",VLOOKUP(F355,'Supporting Tables'!$F$72:$J$134,4,FALSE),"NA"))</f>
        <v/>
      </c>
      <c r="J355" s="231"/>
      <c r="K355" s="53" t="s">
        <v>383</v>
      </c>
      <c r="L355" s="228"/>
      <c r="M355" s="16">
        <f>IF(L355="",0,VLOOKUP(L355,'Supporting Tables'!$A$90:$B$93,2,FALSE))</f>
        <v>0</v>
      </c>
      <c r="N355" s="142" t="str">
        <f>IF(L161="","",IF(L161="Yes",VLOOKUP(K355,'Supporting Tables'!$F$72:$J$134,4,FALSE),"NA"))</f>
        <v/>
      </c>
      <c r="O355" s="415"/>
      <c r="P355" s="36"/>
      <c r="Q355" s="16"/>
      <c r="R355" s="16"/>
      <c r="S355" s="16"/>
      <c r="T355" s="224"/>
      <c r="U355" s="181"/>
    </row>
    <row r="356" spans="1:21" ht="17">
      <c r="A356" s="53" t="s">
        <v>362</v>
      </c>
      <c r="B356" s="228"/>
      <c r="C356" s="16">
        <f>IF(B356="",0,VLOOKUP(B356,'Supporting Tables'!$A$90:$B$93,2,FALSE))</f>
        <v>0</v>
      </c>
      <c r="D356" s="142" t="str">
        <f>IF(B162="","",IF(B162="Yes",VLOOKUP(A356,'Supporting Tables'!$F$72:$J$134,4,FALSE),"NA"))</f>
        <v/>
      </c>
      <c r="E356" s="231"/>
      <c r="F356" s="53" t="s">
        <v>367</v>
      </c>
      <c r="G356" s="228"/>
      <c r="H356" s="16">
        <f>IF(G356="",0,VLOOKUP(G356,'Supporting Tables'!$A$90:$B$93,2,FALSE))</f>
        <v>0</v>
      </c>
      <c r="I356" s="142" t="str">
        <f>IF(G162="","",IF(G162="Yes",VLOOKUP(F356,'Supporting Tables'!$F$72:$J$134,4,FALSE),"NA"))</f>
        <v/>
      </c>
      <c r="J356" s="231"/>
      <c r="K356" s="53" t="s">
        <v>303</v>
      </c>
      <c r="L356" s="16"/>
      <c r="M356" s="16"/>
      <c r="N356" s="142"/>
      <c r="O356" s="231"/>
      <c r="P356" s="36"/>
      <c r="Q356" s="16"/>
      <c r="R356" s="16"/>
      <c r="S356" s="16"/>
      <c r="T356" s="224"/>
      <c r="U356" s="181"/>
    </row>
    <row r="357" spans="1:21" ht="17">
      <c r="A357" s="53" t="s">
        <v>363</v>
      </c>
      <c r="B357" s="228"/>
      <c r="C357" s="16">
        <f>IF(B357="",0,VLOOKUP(B357,'Supporting Tables'!$A$90:$B$93,2,FALSE))</f>
        <v>0</v>
      </c>
      <c r="D357" s="142" t="str">
        <f>IF(B163="","",IF(B163="Yes",VLOOKUP(A357,'Supporting Tables'!$F$72:$J$134,4,FALSE),"NA"))</f>
        <v/>
      </c>
      <c r="E357" s="231"/>
      <c r="F357" s="53" t="s">
        <v>368</v>
      </c>
      <c r="G357" s="228"/>
      <c r="H357" s="16">
        <f>IF(G357="",0,VLOOKUP(G357,'Supporting Tables'!$A$90:$B$93,2,FALSE))</f>
        <v>0</v>
      </c>
      <c r="I357" s="142" t="str">
        <f>IF(G163="","",IF(G163="Yes",VLOOKUP(F357,'Supporting Tables'!$F$72:$J$134,4,FALSE),"NA"))</f>
        <v/>
      </c>
      <c r="J357" s="231"/>
      <c r="K357" s="111" t="str">
        <f>IF(K163&lt;&gt;"",K163,"")</f>
        <v/>
      </c>
      <c r="L357" s="228"/>
      <c r="M357" s="16">
        <f>IF(L357="",0,VLOOKUP(L357,'Supporting Tables'!$A$90:$B$93,2,FALSE))</f>
        <v>0</v>
      </c>
      <c r="N357" s="142" t="str">
        <f>IF(L161="","",IF(L161="Yes",VLOOKUP(K342,'Supporting Tables'!$F$72:$J$134,4,FALSE),"NA"))</f>
        <v/>
      </c>
      <c r="O357" s="231"/>
      <c r="P357" s="36"/>
      <c r="Q357" s="16"/>
      <c r="R357" s="16"/>
      <c r="S357" s="16"/>
      <c r="T357" s="224"/>
      <c r="U357" s="181"/>
    </row>
    <row r="358" spans="1:21" ht="34">
      <c r="A358" s="53" t="s">
        <v>364</v>
      </c>
      <c r="B358" s="228"/>
      <c r="C358" s="16">
        <f>IF(B358="",0,VLOOKUP(B358,'Supporting Tables'!$A$90:$B$93,2,FALSE))</f>
        <v>0</v>
      </c>
      <c r="D358" s="142" t="str">
        <f>IF(B164="","",IF(B164="Yes",VLOOKUP(A358,'Supporting Tables'!$F$72:$J$134,4,FALSE),"NA"))</f>
        <v/>
      </c>
      <c r="E358" s="231"/>
      <c r="F358" s="418" t="s">
        <v>566</v>
      </c>
      <c r="G358" s="228"/>
      <c r="H358" s="16">
        <f>IF(G358="",0,VLOOKUP(G358,'Supporting Tables'!$A$90:$B$93,2,FALSE))</f>
        <v>0</v>
      </c>
      <c r="I358" s="142" t="str">
        <f>IF(G164="","",IF(G164="Yes",VLOOKUP(F358,'Supporting Tables'!$F$72:$J$134,4,FALSE),"NA"))</f>
        <v/>
      </c>
      <c r="J358" s="231"/>
      <c r="K358" s="15"/>
      <c r="N358" s="142"/>
      <c r="O358" s="16"/>
      <c r="P358" s="15"/>
      <c r="S358" s="142"/>
      <c r="T358" s="134"/>
      <c r="U358" s="181"/>
    </row>
    <row r="359" spans="1:21" ht="34">
      <c r="A359" s="53" t="s">
        <v>365</v>
      </c>
      <c r="B359" s="228"/>
      <c r="C359" s="16">
        <f>IF(B359="",0,VLOOKUP(B359,'Supporting Tables'!$A$90:$B$93,2,FALSE))</f>
        <v>0</v>
      </c>
      <c r="D359" s="142" t="str">
        <f>IF(B165="","",IF(B165="Yes",VLOOKUP(A359,'Supporting Tables'!$F$72:$J$134,4,FALSE),"NA"))</f>
        <v/>
      </c>
      <c r="E359" s="231"/>
      <c r="F359" s="418" t="s">
        <v>562</v>
      </c>
      <c r="G359" s="228"/>
      <c r="H359" s="16">
        <f>IF(G359="",0,VLOOKUP(G359,'Supporting Tables'!$A$90:$B$93,2,FALSE))</f>
        <v>0</v>
      </c>
      <c r="I359" s="142" t="str">
        <f>IF(G165="","",IF(G165="Yes",VLOOKUP(F359,'Supporting Tables'!$F$72:$J$134,4,FALSE),"NA"))</f>
        <v/>
      </c>
      <c r="J359" s="231"/>
      <c r="K359" s="15"/>
      <c r="N359" s="142" t="str">
        <f>IF(L163="","",IF(L163="Yes",VLOOKUP(K357,'Supporting Tables'!$F$72:$J$134,4,FALSE),"NA"))</f>
        <v/>
      </c>
      <c r="O359" s="231"/>
      <c r="P359" s="15"/>
      <c r="S359" s="142" t="str">
        <f>IF(Q158="","",IF(Q158="Yes",VLOOKUP(P352,'Supporting Tables'!$F$72:$J$134,4,FALSE),"NA"))</f>
        <v/>
      </c>
      <c r="T359" s="224"/>
      <c r="U359" s="181"/>
    </row>
    <row r="360" spans="1:21" ht="51">
      <c r="A360" s="53" t="s">
        <v>366</v>
      </c>
      <c r="B360" s="228"/>
      <c r="C360" s="16">
        <f>IF(B360="",0,VLOOKUP(B360,'Supporting Tables'!$A$90:$B$93,2,FALSE))</f>
        <v>0</v>
      </c>
      <c r="D360" s="142" t="str">
        <f>IF(B166="","",IF(B166="Yes",VLOOKUP(A360,'Supporting Tables'!$F$72:$J$134,4,FALSE),"NA"))</f>
        <v/>
      </c>
      <c r="E360" s="231"/>
      <c r="F360" s="53" t="s">
        <v>371</v>
      </c>
      <c r="G360" s="228"/>
      <c r="H360" s="16">
        <f>IF(G360="",0,VLOOKUP(G360,'Supporting Tables'!$A$90:$B$93,2,FALSE))</f>
        <v>0</v>
      </c>
      <c r="I360" s="142" t="str">
        <f>IF(G166="","",IF(G166="Yes",VLOOKUP(F360,'Supporting Tables'!$F$72:$J$134,4,FALSE),"NA"))</f>
        <v/>
      </c>
      <c r="J360" s="231"/>
      <c r="K360" s="36"/>
      <c r="L360" s="16"/>
      <c r="M360" s="16"/>
      <c r="N360" s="16"/>
      <c r="O360" s="16"/>
      <c r="P360" s="15"/>
      <c r="Q360" s="16"/>
      <c r="R360" s="16"/>
      <c r="S360" s="16"/>
      <c r="T360" s="134"/>
      <c r="U360" s="181"/>
    </row>
    <row r="361" spans="1:21" ht="17">
      <c r="A361" s="53" t="s">
        <v>367</v>
      </c>
      <c r="B361" s="228"/>
      <c r="C361" s="16">
        <f>IF(B361="",0,VLOOKUP(B361,'Supporting Tables'!$A$90:$B$93,2,FALSE))</f>
        <v>0</v>
      </c>
      <c r="D361" s="142" t="str">
        <f>IF(B167="","",IF(B167="Yes",VLOOKUP(A361,'Supporting Tables'!$F$72:$J$134,4,FALSE),"NA"))</f>
        <v/>
      </c>
      <c r="E361" s="231"/>
      <c r="F361" s="53" t="s">
        <v>372</v>
      </c>
      <c r="G361" s="228"/>
      <c r="H361" s="16">
        <f>IF(G361="",0,VLOOKUP(G361,'Supporting Tables'!$A$90:$B$93,2,FALSE))</f>
        <v>0</v>
      </c>
      <c r="I361" s="142" t="str">
        <f>IF(G167="","",IF(G167="Yes",VLOOKUP(F361,'Supporting Tables'!$F$72:$J$134,4,FALSE),"NA"))</f>
        <v/>
      </c>
      <c r="J361" s="231"/>
      <c r="K361" s="36"/>
      <c r="L361" s="16"/>
      <c r="M361" s="16"/>
      <c r="N361" s="16"/>
      <c r="O361" s="16"/>
      <c r="P361" s="36"/>
      <c r="Q361" s="16"/>
      <c r="R361" s="16"/>
      <c r="S361" s="16"/>
      <c r="T361" s="134"/>
      <c r="U361" s="181"/>
    </row>
    <row r="362" spans="1:21" ht="34">
      <c r="A362" s="53" t="s">
        <v>368</v>
      </c>
      <c r="B362" s="228"/>
      <c r="C362" s="16">
        <f>IF(B362="",0,VLOOKUP(B362,'Supporting Tables'!$A$90:$B$93,2,FALSE))</f>
        <v>0</v>
      </c>
      <c r="D362" s="142" t="str">
        <f>IF(B168="","",IF(B168="Yes",VLOOKUP(A362,'Supporting Tables'!$F$72:$J$134,4,FALSE),"NA"))</f>
        <v/>
      </c>
      <c r="E362" s="231"/>
      <c r="F362" s="53" t="s">
        <v>373</v>
      </c>
      <c r="G362" s="228"/>
      <c r="H362" s="16">
        <f>IF(G362="",0,VLOOKUP(G362,'Supporting Tables'!$A$90:$B$93,2,FALSE))</f>
        <v>0</v>
      </c>
      <c r="I362" s="142" t="str">
        <f>IF(G168="","",IF(G168="Yes",VLOOKUP(F362,'Supporting Tables'!$F$72:$J$134,4,FALSE),"NA"))</f>
        <v/>
      </c>
      <c r="J362" s="231"/>
      <c r="K362" s="36"/>
      <c r="L362" s="16"/>
      <c r="M362" s="16"/>
      <c r="N362" s="16"/>
      <c r="O362" s="16"/>
      <c r="P362" s="36"/>
      <c r="Q362" s="16"/>
      <c r="R362" s="16"/>
      <c r="S362" s="16"/>
      <c r="T362" s="134"/>
      <c r="U362" s="181"/>
    </row>
    <row r="363" spans="1:21" ht="51">
      <c r="A363" s="416" t="s">
        <v>561</v>
      </c>
      <c r="B363" s="228"/>
      <c r="C363" s="16">
        <f>IF(B363="",0,VLOOKUP(B363,'Supporting Tables'!$A$90:$B$93,2,FALSE))</f>
        <v>0</v>
      </c>
      <c r="D363" s="142" t="str">
        <f>IF(B169="","",IF(B169="Yes",VLOOKUP(A363,'Supporting Tables'!$F$72:$J$134,4,FALSE),"NA"))</f>
        <v/>
      </c>
      <c r="E363" s="231"/>
      <c r="F363" s="53" t="s">
        <v>374</v>
      </c>
      <c r="G363" s="228"/>
      <c r="H363" s="16">
        <f>IF(G363="",0,VLOOKUP(G363,'Supporting Tables'!$A$90:$B$93,2,FALSE))</f>
        <v>0</v>
      </c>
      <c r="I363" s="142" t="str">
        <f>IF(G169="","",IF(G169="Yes",VLOOKUP(F363,'Supporting Tables'!$F$72:$J$134,4,FALSE),"NA"))</f>
        <v/>
      </c>
      <c r="J363" s="231"/>
      <c r="K363" s="36"/>
      <c r="L363" s="16"/>
      <c r="M363" s="16"/>
      <c r="N363" s="16"/>
      <c r="O363" s="16"/>
      <c r="P363" s="36"/>
      <c r="Q363" s="16"/>
      <c r="R363" s="16"/>
      <c r="S363" s="16"/>
      <c r="T363" s="134"/>
      <c r="U363" s="181"/>
    </row>
    <row r="364" spans="1:21" ht="34">
      <c r="A364" s="416" t="s">
        <v>566</v>
      </c>
      <c r="B364" s="228"/>
      <c r="C364" s="16">
        <f>IF(B364="",0,VLOOKUP(B364,'Supporting Tables'!$A$90:$B$93,2,FALSE))</f>
        <v>0</v>
      </c>
      <c r="D364" s="142" t="str">
        <f>IF(B170="","",IF(B170="Yes",VLOOKUP(A364,'Supporting Tables'!$F$72:$J$134,4,FALSE),"NA"))</f>
        <v/>
      </c>
      <c r="E364" s="231"/>
      <c r="F364" s="53" t="s">
        <v>375</v>
      </c>
      <c r="G364" s="228"/>
      <c r="H364" s="16">
        <f>IF(G364="",0,VLOOKUP(G364,'Supporting Tables'!$A$90:$B$93,2,FALSE))</f>
        <v>0</v>
      </c>
      <c r="I364" s="142" t="str">
        <f>IF(G170="","",IF(G170="Yes",VLOOKUP(F364,'Supporting Tables'!$F$72:$J$134,4,FALSE),"NA"))</f>
        <v/>
      </c>
      <c r="J364" s="231"/>
      <c r="K364" s="36"/>
      <c r="L364" s="16"/>
      <c r="M364" s="16"/>
      <c r="N364" s="16"/>
      <c r="O364" s="16"/>
      <c r="P364" s="36"/>
      <c r="Q364" s="16"/>
      <c r="R364" s="16"/>
      <c r="S364" s="16"/>
      <c r="T364" s="134"/>
      <c r="U364" s="181"/>
    </row>
    <row r="365" spans="1:21" ht="34">
      <c r="A365" s="416" t="s">
        <v>562</v>
      </c>
      <c r="B365" s="228"/>
      <c r="C365" s="16">
        <f>IF(B365="",0,VLOOKUP(B365,'Supporting Tables'!$A$90:$B$93,2,FALSE))</f>
        <v>0</v>
      </c>
      <c r="D365" s="142" t="str">
        <f>IF(B171="","",IF(B171="Yes",VLOOKUP(A365,'Supporting Tables'!$F$72:$J$134,4,FALSE),"NA"))</f>
        <v/>
      </c>
      <c r="E365" s="231"/>
      <c r="F365" s="53" t="s">
        <v>376</v>
      </c>
      <c r="G365" s="228"/>
      <c r="H365" s="16">
        <f>IF(G365="",0,VLOOKUP(G365,'Supporting Tables'!$A$90:$B$93,2,FALSE))</f>
        <v>0</v>
      </c>
      <c r="I365" s="142" t="str">
        <f>IF(G171="","",IF(G171="Yes",VLOOKUP(F365,'Supporting Tables'!$F$72:$J$134,4,FALSE),"NA"))</f>
        <v/>
      </c>
      <c r="J365" s="231"/>
      <c r="K365" s="36"/>
      <c r="L365" s="16"/>
      <c r="M365" s="16"/>
      <c r="N365" s="16"/>
      <c r="O365" s="16"/>
      <c r="P365" s="36"/>
      <c r="Q365" s="16"/>
      <c r="R365" s="16"/>
      <c r="S365" s="16"/>
      <c r="T365" s="134"/>
      <c r="U365" s="181"/>
    </row>
    <row r="366" spans="1:21" ht="34">
      <c r="A366" s="53" t="s">
        <v>369</v>
      </c>
      <c r="B366" s="228"/>
      <c r="C366" s="16">
        <f>IF(B366="",0,VLOOKUP(B366,'Supporting Tables'!$A$90:$B$93,2,FALSE))</f>
        <v>0</v>
      </c>
      <c r="D366" s="142" t="str">
        <f>IF(B172="","",IF(B172="Yes",VLOOKUP(A366,'Supporting Tables'!$F$72:$J$134,4,FALSE),"NA"))</f>
        <v/>
      </c>
      <c r="E366" s="231"/>
      <c r="F366" s="53" t="s">
        <v>377</v>
      </c>
      <c r="G366" s="228"/>
      <c r="H366" s="16">
        <f>IF(G366="",0,VLOOKUP(G366,'Supporting Tables'!$A$90:$B$93,2,FALSE))</f>
        <v>0</v>
      </c>
      <c r="I366" s="142" t="str">
        <f>IF(G172="","",IF(G172="Yes",VLOOKUP(F366,'Supporting Tables'!$F$72:$J$134,4,FALSE),"NA"))</f>
        <v/>
      </c>
      <c r="J366" s="231"/>
      <c r="K366" s="36"/>
      <c r="L366" s="16"/>
      <c r="M366" s="16"/>
      <c r="N366" s="16"/>
      <c r="O366" s="16"/>
      <c r="P366" s="36"/>
      <c r="Q366" s="16"/>
      <c r="R366" s="16"/>
      <c r="S366" s="16"/>
      <c r="T366" s="134"/>
      <c r="U366" s="181"/>
    </row>
    <row r="367" spans="1:21" ht="34">
      <c r="A367" s="53" t="s">
        <v>370</v>
      </c>
      <c r="B367" s="228"/>
      <c r="C367" s="16">
        <f>IF(B367="",0,VLOOKUP(B367,'Supporting Tables'!$A$90:$B$93,2,FALSE))</f>
        <v>0</v>
      </c>
      <c r="D367" s="142" t="str">
        <f>IF(B173="","",IF(B173="Yes",VLOOKUP(A367,'Supporting Tables'!$F$72:$J$134,4,FALSE),"NA"))</f>
        <v/>
      </c>
      <c r="E367" s="231"/>
      <c r="F367" s="418" t="s">
        <v>563</v>
      </c>
      <c r="G367" s="228"/>
      <c r="H367" s="16">
        <f>IF(G367="",0,VLOOKUP(G367,'Supporting Tables'!$A$90:$B$93,2,FALSE))</f>
        <v>0</v>
      </c>
      <c r="I367" s="142" t="str">
        <f>IF(G173="","",IF(G173="Yes",VLOOKUP(F367,'Supporting Tables'!$F$72:$J$134,4,FALSE),"NA"))</f>
        <v/>
      </c>
      <c r="J367" s="231"/>
      <c r="K367" s="36"/>
      <c r="L367" s="16"/>
      <c r="M367" s="16"/>
      <c r="N367" s="16"/>
      <c r="O367" s="16"/>
      <c r="P367" s="36"/>
      <c r="Q367" s="16"/>
      <c r="R367" s="16"/>
      <c r="S367" s="16"/>
      <c r="T367" s="134"/>
      <c r="U367" s="181"/>
    </row>
    <row r="368" spans="1:21" ht="51">
      <c r="A368" s="53" t="s">
        <v>371</v>
      </c>
      <c r="B368" s="228"/>
      <c r="C368" s="16">
        <f>IF(B368="",0,VLOOKUP(B368,'Supporting Tables'!$A$90:$B$93,2,FALSE))</f>
        <v>0</v>
      </c>
      <c r="D368" s="142" t="str">
        <f>IF(B174="","",IF(B174="Yes",VLOOKUP(A368,'Supporting Tables'!$F$72:$J$134,4,FALSE),"NA"))</f>
        <v/>
      </c>
      <c r="E368" s="231"/>
      <c r="F368" s="418" t="s">
        <v>564</v>
      </c>
      <c r="G368" s="228"/>
      <c r="H368" s="16">
        <f>IF(G368="",0,VLOOKUP(G368,'Supporting Tables'!$A$90:$B$93,2,FALSE))</f>
        <v>0</v>
      </c>
      <c r="I368" s="142" t="str">
        <f>IF(G174="","",IF(G174="Yes",VLOOKUP(F368,'Supporting Tables'!$F$72:$J$134,4,FALSE),"NA"))</f>
        <v/>
      </c>
      <c r="J368" s="231"/>
      <c r="K368" s="36"/>
      <c r="L368" s="16"/>
      <c r="M368" s="16"/>
      <c r="N368" s="16"/>
      <c r="O368" s="16"/>
      <c r="P368" s="36"/>
      <c r="Q368" s="16"/>
      <c r="R368" s="16"/>
      <c r="S368" s="16"/>
      <c r="T368" s="134"/>
      <c r="U368" s="181"/>
    </row>
    <row r="369" spans="1:21" ht="17">
      <c r="A369" s="53" t="s">
        <v>372</v>
      </c>
      <c r="B369" s="228"/>
      <c r="C369" s="16">
        <f>IF(B369="",0,VLOOKUP(B369,'Supporting Tables'!$A$90:$B$93,2,FALSE))</f>
        <v>0</v>
      </c>
      <c r="D369" s="142" t="str">
        <f>IF(B175="","",IF(B175="Yes",VLOOKUP(A369,'Supporting Tables'!$F$72:$J$134,4,FALSE),"NA"))</f>
        <v/>
      </c>
      <c r="E369" s="231"/>
      <c r="F369" s="53" t="s">
        <v>378</v>
      </c>
      <c r="G369" s="228"/>
      <c r="H369" s="16">
        <f>IF(G369="",0,VLOOKUP(G369,'Supporting Tables'!$A$90:$B$93,2,FALSE))</f>
        <v>0</v>
      </c>
      <c r="I369" s="142" t="str">
        <f>IF(G175="","",IF(G175="Yes",VLOOKUP(F369,'Supporting Tables'!$F$72:$J$134,4,FALSE),"NA"))</f>
        <v/>
      </c>
      <c r="J369" s="231"/>
      <c r="K369" s="36"/>
      <c r="L369" s="16"/>
      <c r="M369" s="16"/>
      <c r="N369" s="16"/>
      <c r="O369" s="16"/>
      <c r="P369" s="36"/>
      <c r="Q369" s="16"/>
      <c r="R369" s="16"/>
      <c r="S369" s="16"/>
      <c r="T369" s="134"/>
      <c r="U369" s="181"/>
    </row>
    <row r="370" spans="1:21" ht="34">
      <c r="A370" s="53" t="s">
        <v>373</v>
      </c>
      <c r="B370" s="228"/>
      <c r="C370" s="16">
        <f>IF(B370="",0,VLOOKUP(B370,'Supporting Tables'!$A$90:$B$93,2,FALSE))</f>
        <v>0</v>
      </c>
      <c r="D370" s="142" t="str">
        <f>IF(B176="","",IF(B176="Yes",VLOOKUP(A370,'Supporting Tables'!$F$72:$J$134,4,FALSE),"NA"))</f>
        <v/>
      </c>
      <c r="E370" s="231"/>
      <c r="F370" s="53" t="s">
        <v>379</v>
      </c>
      <c r="G370" s="228"/>
      <c r="H370" s="16">
        <f>IF(G370="",0,VLOOKUP(G370,'Supporting Tables'!$A$90:$B$93,2,FALSE))</f>
        <v>0</v>
      </c>
      <c r="I370" s="142" t="str">
        <f>IF(G176="","",IF(G176="Yes",VLOOKUP(F370,'Supporting Tables'!$F$72:$J$134,4,FALSE),"NA"))</f>
        <v/>
      </c>
      <c r="J370" s="231"/>
      <c r="K370" s="36"/>
      <c r="L370" s="16"/>
      <c r="M370" s="16"/>
      <c r="N370" s="16"/>
      <c r="O370" s="16"/>
      <c r="P370" s="36"/>
      <c r="Q370" s="16"/>
      <c r="R370" s="16"/>
      <c r="S370" s="16"/>
      <c r="T370" s="134"/>
      <c r="U370" s="181"/>
    </row>
    <row r="371" spans="1:21" ht="17">
      <c r="A371" s="53" t="s">
        <v>374</v>
      </c>
      <c r="B371" s="228"/>
      <c r="C371" s="16">
        <f>IF(B371="",0,VLOOKUP(B371,'Supporting Tables'!$A$90:$B$93,2,FALSE))</f>
        <v>0</v>
      </c>
      <c r="D371" s="142" t="str">
        <f>IF(B177="","",IF(B177="Yes",VLOOKUP(A371,'Supporting Tables'!$F$72:$J$134,4,FALSE),"NA"))</f>
        <v/>
      </c>
      <c r="E371" s="231"/>
      <c r="F371" s="53" t="s">
        <v>380</v>
      </c>
      <c r="G371" s="228"/>
      <c r="H371" s="16">
        <f>IF(G371="",0,VLOOKUP(G371,'Supporting Tables'!$A$90:$B$93,2,FALSE))</f>
        <v>0</v>
      </c>
      <c r="I371" s="142" t="str">
        <f>IF(G177="","",IF(G177="Yes",VLOOKUP(F371,'Supporting Tables'!$F$72:$J$134,4,FALSE),"NA"))</f>
        <v/>
      </c>
      <c r="J371" s="231"/>
      <c r="K371" s="36"/>
      <c r="L371" s="16"/>
      <c r="M371" s="16"/>
      <c r="N371" s="16"/>
      <c r="O371" s="16"/>
      <c r="P371" s="36"/>
      <c r="Q371" s="16"/>
      <c r="R371" s="16"/>
      <c r="S371" s="16"/>
      <c r="T371" s="134"/>
      <c r="U371" s="181"/>
    </row>
    <row r="372" spans="1:21" ht="34">
      <c r="A372" s="53" t="s">
        <v>375</v>
      </c>
      <c r="B372" s="228"/>
      <c r="C372" s="16">
        <f>IF(B372="",0,VLOOKUP(B372,'Supporting Tables'!$A$90:$B$93,2,FALSE))</f>
        <v>0</v>
      </c>
      <c r="D372" s="142" t="str">
        <f>IF(B178="","",IF(B178="Yes",VLOOKUP(A372,'Supporting Tables'!$F$72:$J$134,4,FALSE),"NA"))</f>
        <v/>
      </c>
      <c r="E372" s="231"/>
      <c r="F372" s="53" t="s">
        <v>381</v>
      </c>
      <c r="G372" s="228"/>
      <c r="H372" s="16">
        <f>IF(G372="",0,VLOOKUP(G372,'Supporting Tables'!$A$90:$B$93,2,FALSE))</f>
        <v>0</v>
      </c>
      <c r="I372" s="142" t="str">
        <f>IF(G178="","",IF(G178="Yes",VLOOKUP(F372,'Supporting Tables'!$F$72:$J$134,4,FALSE),"NA"))</f>
        <v/>
      </c>
      <c r="J372" s="231"/>
      <c r="K372" s="36"/>
      <c r="L372" s="16"/>
      <c r="M372" s="16"/>
      <c r="N372" s="16"/>
      <c r="O372" s="16"/>
      <c r="P372" s="36"/>
      <c r="Q372" s="16"/>
      <c r="R372" s="16"/>
      <c r="S372" s="16"/>
      <c r="T372" s="134"/>
      <c r="U372" s="181"/>
    </row>
    <row r="373" spans="1:21" ht="17">
      <c r="A373" s="53" t="s">
        <v>376</v>
      </c>
      <c r="B373" s="228"/>
      <c r="C373" s="16">
        <f>IF(B373="",0,VLOOKUP(B373,'Supporting Tables'!$A$90:$B$93,2,FALSE))</f>
        <v>0</v>
      </c>
      <c r="D373" s="142" t="str">
        <f>IF(B179="","",IF(B179="Yes",VLOOKUP(A373,'Supporting Tables'!$F$72:$J$134,4,FALSE),"NA"))</f>
        <v/>
      </c>
      <c r="E373" s="231"/>
      <c r="F373" s="53" t="s">
        <v>382</v>
      </c>
      <c r="G373" s="228"/>
      <c r="H373" s="16">
        <f>IF(G373="",0,VLOOKUP(G373,'Supporting Tables'!$A$90:$B$93,2,FALSE))</f>
        <v>0</v>
      </c>
      <c r="I373" s="142" t="str">
        <f>IF(G179="","",IF(G179="Yes",VLOOKUP(F373,'Supporting Tables'!$F$72:$J$134,4,FALSE),"NA"))</f>
        <v/>
      </c>
      <c r="J373" s="231"/>
      <c r="K373" s="36"/>
      <c r="L373" s="16"/>
      <c r="M373" s="16"/>
      <c r="N373" s="16"/>
      <c r="O373" s="16"/>
      <c r="P373" s="36"/>
      <c r="Q373" s="16"/>
      <c r="R373" s="16"/>
      <c r="S373" s="16"/>
      <c r="T373" s="134"/>
      <c r="U373" s="181"/>
    </row>
    <row r="374" spans="1:21" ht="34">
      <c r="A374" s="53" t="s">
        <v>377</v>
      </c>
      <c r="B374" s="228"/>
      <c r="C374" s="16">
        <f>IF(B374="",0,VLOOKUP(B374,'Supporting Tables'!$A$90:$B$93,2,FALSE))</f>
        <v>0</v>
      </c>
      <c r="D374" s="142" t="str">
        <f>IF(B180="","",IF(B180="Yes",VLOOKUP(A374,'Supporting Tables'!$F$72:$J$134,4,FALSE),"NA"))</f>
        <v/>
      </c>
      <c r="E374" s="231"/>
      <c r="F374" s="53" t="s">
        <v>383</v>
      </c>
      <c r="G374" s="228"/>
      <c r="H374" s="16">
        <f>IF(G374="",0,VLOOKUP(G374,'Supporting Tables'!$A$90:$B$93,2,FALSE))</f>
        <v>0</v>
      </c>
      <c r="I374" s="142" t="str">
        <f>IF(G180="","",IF(G180="Yes",VLOOKUP(F374,'Supporting Tables'!$F$72:$J$134,4,FALSE),"NA"))</f>
        <v/>
      </c>
      <c r="J374" s="231"/>
      <c r="K374" s="36"/>
      <c r="L374" s="16"/>
      <c r="M374" s="16"/>
      <c r="N374" s="16"/>
      <c r="O374" s="16"/>
      <c r="P374" s="36"/>
      <c r="Q374" s="16"/>
      <c r="R374" s="16"/>
      <c r="S374" s="16"/>
      <c r="T374" s="134"/>
      <c r="U374" s="181"/>
    </row>
    <row r="375" spans="1:21" ht="51">
      <c r="A375" s="416" t="s">
        <v>563</v>
      </c>
      <c r="B375" s="228"/>
      <c r="C375" s="16">
        <f>IF(B375="",0,VLOOKUP(B375,'Supporting Tables'!$A$90:$B$93,2,FALSE))</f>
        <v>0</v>
      </c>
      <c r="D375" s="142" t="str">
        <f>IF(B181="","",IF(B181="Yes",VLOOKUP(A375,'Supporting Tables'!$F$72:$J$134,4,FALSE),"NA"))</f>
        <v/>
      </c>
      <c r="E375" s="231"/>
      <c r="F375" s="418" t="s">
        <v>565</v>
      </c>
      <c r="G375" s="228"/>
      <c r="H375" s="16">
        <f>IF(G375="",0,VLOOKUP(G375,'Supporting Tables'!$A$90:$B$93,2,FALSE))</f>
        <v>0</v>
      </c>
      <c r="I375" s="142" t="str">
        <f>IF(G181="","",IF(G181="Yes",VLOOKUP(F375,'Supporting Tables'!$F$72:$J$134,4,FALSE),"NA"))</f>
        <v/>
      </c>
      <c r="J375" s="231"/>
      <c r="K375" s="36"/>
      <c r="L375" s="16"/>
      <c r="M375" s="16"/>
      <c r="N375" s="16"/>
      <c r="O375" s="16"/>
      <c r="P375" s="36"/>
      <c r="Q375" s="16"/>
      <c r="R375" s="16"/>
      <c r="S375" s="16"/>
      <c r="T375" s="134"/>
      <c r="U375" s="181"/>
    </row>
    <row r="376" spans="1:21" ht="68">
      <c r="A376" s="416" t="s">
        <v>564</v>
      </c>
      <c r="B376" s="228"/>
      <c r="C376" s="16">
        <f>IF(B376="",0,VLOOKUP(B376,'Supporting Tables'!$A$90:$B$93,2,FALSE))</f>
        <v>0</v>
      </c>
      <c r="D376" s="142" t="str">
        <f>IF(B182="","",IF(B182="Yes",VLOOKUP(A376,'Supporting Tables'!$F$72:$J$134,4,FALSE),"NA"))</f>
        <v/>
      </c>
      <c r="E376" s="231"/>
      <c r="F376" s="418" t="s">
        <v>569</v>
      </c>
      <c r="G376" s="228"/>
      <c r="H376" s="16">
        <f>IF(G376="",0,VLOOKUP(G376,'Supporting Tables'!$A$90:$B$93,2,FALSE))</f>
        <v>0</v>
      </c>
      <c r="I376" s="142" t="str">
        <f>IF(G182="","",IF(G182="Yes",VLOOKUP(F376,'Supporting Tables'!$F$72:$J$134,4,FALSE),"NA"))</f>
        <v/>
      </c>
      <c r="J376" s="231"/>
      <c r="K376" s="36"/>
      <c r="L376" s="16"/>
      <c r="M376" s="16"/>
      <c r="N376" s="16"/>
      <c r="O376" s="16"/>
      <c r="P376" s="36"/>
      <c r="Q376" s="16"/>
      <c r="R376" s="16"/>
      <c r="S376" s="16"/>
      <c r="T376" s="134"/>
      <c r="U376" s="181"/>
    </row>
    <row r="377" spans="1:21" ht="51">
      <c r="A377" s="416" t="s">
        <v>565</v>
      </c>
      <c r="B377" s="228"/>
      <c r="C377" s="16">
        <f>IF(B377="",0,VLOOKUP(B377,'Supporting Tables'!$A$90:$B$93,2,FALSE))</f>
        <v>0</v>
      </c>
      <c r="D377" s="142" t="str">
        <f>IF(B183="","",IF(B183="Yes",VLOOKUP(A377,'Supporting Tables'!$F$72:$J$134,4,FALSE),"NA"))</f>
        <v/>
      </c>
      <c r="E377" s="231"/>
      <c r="F377" s="53" t="s">
        <v>303</v>
      </c>
      <c r="G377" s="16"/>
      <c r="H377" s="16"/>
      <c r="I377" s="142"/>
      <c r="J377" s="231"/>
      <c r="K377" s="36"/>
      <c r="L377" s="16"/>
      <c r="M377" s="16"/>
      <c r="N377" s="16"/>
      <c r="O377" s="16"/>
      <c r="P377" s="36"/>
      <c r="Q377" s="16"/>
      <c r="R377" s="16"/>
      <c r="S377" s="16"/>
      <c r="T377" s="134"/>
      <c r="U377" s="181"/>
    </row>
    <row r="378" spans="1:21" ht="17">
      <c r="A378" s="416" t="s">
        <v>569</v>
      </c>
      <c r="B378" s="228"/>
      <c r="C378" s="16">
        <f>IF(B378="",0,VLOOKUP(B378,'Supporting Tables'!$A$90:$B$93,2,FALSE))</f>
        <v>0</v>
      </c>
      <c r="D378" s="142" t="str">
        <f>IF(B184="","",IF(B184="Yes",VLOOKUP(A378,'Supporting Tables'!$F$72:$J$134,4,FALSE),"NA"))</f>
        <v/>
      </c>
      <c r="E378" s="231"/>
      <c r="F378" s="111" t="str">
        <f>IF(F184&lt;&gt;"",F184,"")</f>
        <v/>
      </c>
      <c r="G378" s="228"/>
      <c r="H378" s="16">
        <f>IF(G378="",0,VLOOKUP(G378,'Supporting Tables'!$A$90:$B$93,2,FALSE))</f>
        <v>0</v>
      </c>
      <c r="I378" s="142" t="str">
        <f>IF(G184="","",IF(G184="Yes",VLOOKUP(F378,'Supporting Tables'!$F$72:$J$134,4,FALSE),"NA"))</f>
        <v/>
      </c>
      <c r="J378" s="231"/>
      <c r="K378" s="36"/>
      <c r="L378" s="16"/>
      <c r="M378" s="16"/>
      <c r="N378" s="16"/>
      <c r="O378" s="16"/>
      <c r="P378" s="36"/>
      <c r="Q378" s="16"/>
      <c r="R378" s="16"/>
      <c r="S378" s="16"/>
      <c r="T378" s="134"/>
      <c r="U378" s="181"/>
    </row>
    <row r="379" spans="1:21" ht="17">
      <c r="A379" s="53" t="s">
        <v>379</v>
      </c>
      <c r="B379" s="228"/>
      <c r="C379" s="16">
        <f>IF(B379="",0,VLOOKUP(B379,'Supporting Tables'!$A$90:$B$93,2,FALSE))</f>
        <v>0</v>
      </c>
      <c r="D379" s="142" t="str">
        <f>IF(B185="","",IF(B185="Yes",VLOOKUP(A379,'Supporting Tables'!$F$72:$J$134,4,FALSE),"NA"))</f>
        <v/>
      </c>
      <c r="E379" s="231"/>
      <c r="F379" s="15"/>
      <c r="J379" s="16"/>
      <c r="K379" s="36"/>
      <c r="L379" s="16"/>
      <c r="M379" s="16"/>
      <c r="N379" s="16"/>
      <c r="O379" s="16"/>
      <c r="P379" s="36"/>
      <c r="Q379" s="16"/>
      <c r="R379" s="16"/>
      <c r="S379" s="16"/>
      <c r="T379" s="134"/>
      <c r="U379" s="181"/>
    </row>
    <row r="380" spans="1:21" ht="17">
      <c r="A380" s="53" t="s">
        <v>380</v>
      </c>
      <c r="B380" s="228"/>
      <c r="C380" s="16">
        <f>IF(B380="",0,VLOOKUP(B380,'Supporting Tables'!$A$90:$B$93,2,FALSE))</f>
        <v>0</v>
      </c>
      <c r="D380" s="142" t="str">
        <f>IF(B186="","",IF(B186="Yes",VLOOKUP(A380,'Supporting Tables'!$F$72:$J$134,4,FALSE),"NA"))</f>
        <v/>
      </c>
      <c r="E380" s="231"/>
      <c r="F380" s="15"/>
      <c r="I380" s="142" t="str">
        <f>IF(G184="","",IF(G184="Yes",VLOOKUP(F378,'Supporting Tables'!$F$72:$J$134,4,FALSE),"NA"))</f>
        <v/>
      </c>
      <c r="J380" s="231"/>
      <c r="K380" s="36"/>
      <c r="L380" s="16"/>
      <c r="M380" s="16"/>
      <c r="N380" s="16"/>
      <c r="O380" s="16"/>
      <c r="P380" s="36"/>
      <c r="Q380" s="16"/>
      <c r="R380" s="16"/>
      <c r="S380" s="16"/>
      <c r="T380" s="134"/>
      <c r="U380" s="181"/>
    </row>
    <row r="381" spans="1:21" ht="17">
      <c r="A381" s="53" t="s">
        <v>303</v>
      </c>
      <c r="B381" s="16"/>
      <c r="C381" s="16"/>
      <c r="D381" s="16"/>
      <c r="E381" s="16"/>
      <c r="F381" s="36"/>
      <c r="G381" s="16"/>
      <c r="H381" s="16"/>
      <c r="I381" s="16"/>
      <c r="J381" s="16"/>
      <c r="K381" s="36"/>
      <c r="L381" s="16"/>
      <c r="M381" s="16"/>
      <c r="N381" s="16"/>
      <c r="O381" s="16"/>
      <c r="P381" s="36"/>
      <c r="Q381" s="16"/>
      <c r="R381" s="16"/>
      <c r="S381" s="16"/>
      <c r="T381" s="134"/>
      <c r="U381" s="181"/>
    </row>
    <row r="382" spans="1:21">
      <c r="A382" s="111" t="str">
        <f>IF(A188&lt;&gt;"",A188,"")</f>
        <v/>
      </c>
      <c r="B382" s="228"/>
      <c r="C382" s="16">
        <f>IF(B382="",0,VLOOKUP(B382,'Supporting Tables'!$A$90:$B$93,2,FALSE))</f>
        <v>0</v>
      </c>
      <c r="D382" s="142" t="str">
        <f>IF(B188="","",IF(B188="Yes",VLOOKUP(A382,'Supporting Tables'!$F$72:$J$134,4,FALSE),"NA"))</f>
        <v/>
      </c>
      <c r="E382" s="231"/>
      <c r="F382" s="36"/>
      <c r="G382" s="16"/>
      <c r="H382" s="16"/>
      <c r="I382" s="142"/>
      <c r="J382" s="16"/>
      <c r="K382" s="36"/>
      <c r="L382" s="16"/>
      <c r="M382" s="16"/>
      <c r="N382" s="16"/>
      <c r="O382" s="16"/>
      <c r="P382" s="36"/>
      <c r="Q382" s="16"/>
      <c r="R382" s="16"/>
      <c r="S382" s="16"/>
      <c r="T382" s="134"/>
      <c r="U382" s="181"/>
    </row>
    <row r="383" spans="1:21">
      <c r="A383" s="36"/>
      <c r="B383" s="16"/>
      <c r="C383" s="16"/>
      <c r="D383" s="16"/>
      <c r="E383" s="16"/>
      <c r="F383" s="36"/>
      <c r="G383" s="16"/>
      <c r="H383" s="16"/>
      <c r="I383" s="16"/>
      <c r="J383" s="16"/>
      <c r="K383" s="36"/>
      <c r="L383" s="16"/>
      <c r="M383" s="16"/>
      <c r="N383" s="16"/>
      <c r="O383" s="16"/>
      <c r="P383" s="36"/>
      <c r="Q383" s="16"/>
      <c r="R383" s="16"/>
      <c r="S383" s="16"/>
      <c r="T383" s="134"/>
      <c r="U383" s="181"/>
    </row>
    <row r="384" spans="1:21" ht="19">
      <c r="A384" s="56" t="s">
        <v>414</v>
      </c>
      <c r="B384" s="28" t="str">
        <f>IF(MAX(C323:C382)&gt;0,IF(C384&lt;='Supporting Tables'!$B$90,'Supporting Tables'!$A$90,IF(C384&lt;='Supporting Tables'!$B$91,'Supporting Tables'!$A$91,IF(C384&lt;='Supporting Tables'!$B$92,'Supporting Tables'!$A$92,'Supporting Tables'!$A$93)))," ")</f>
        <v xml:space="preserve"> </v>
      </c>
      <c r="C384" s="28" t="e">
        <f t="array" ref="C384">MEDIAN(IF(C323:C382&lt;&gt;0,C323:C382))</f>
        <v>#NUM!</v>
      </c>
      <c r="D384" s="28"/>
      <c r="E384" s="28"/>
      <c r="F384" s="56" t="s">
        <v>414</v>
      </c>
      <c r="G384" s="28" t="str">
        <f>IF(MAX(H323:H378)&gt;0,IF(H378&lt;='Supporting Tables'!$B$90,'Supporting Tables'!$A$90,IF(H378&lt;='Supporting Tables'!$B$91,'Supporting Tables'!$A$91,IF(H378&lt;='Supporting Tables'!$B$92,'Supporting Tables'!$A$92,'Supporting Tables'!$A$93)))," ")</f>
        <v xml:space="preserve"> </v>
      </c>
      <c r="H384" s="28" t="e">
        <f t="array" ref="H384">MEDIAN(IF(H323:H378&lt;&gt;0,H323:H378))</f>
        <v>#NUM!</v>
      </c>
      <c r="I384" s="28"/>
      <c r="J384" s="28"/>
      <c r="K384" s="56" t="s">
        <v>414</v>
      </c>
      <c r="L384" s="28" t="str">
        <f>IF(MAX(M323:M357)&gt;0,IF(M384&lt;='Supporting Tables'!$B$90,'Supporting Tables'!$A$90,IF(M384&lt;='Supporting Tables'!$B$91,'Supporting Tables'!$A$91,IF(M384&lt;='Supporting Tables'!$B$92,'Supporting Tables'!$A$92,'Supporting Tables'!$A$93)))," ")</f>
        <v xml:space="preserve"> </v>
      </c>
      <c r="M384" s="28" t="e">
        <f t="array" ref="M384">MEDIAN(IF(M323:M357&lt;&gt;0,M323:M357))</f>
        <v>#NUM!</v>
      </c>
      <c r="N384" s="28"/>
      <c r="O384" s="28"/>
      <c r="P384" s="56" t="s">
        <v>414</v>
      </c>
      <c r="Q384" s="28" t="str">
        <f>IF(MAX(R323:R352)&gt;0,IF(R384&lt;='Supporting Tables'!$B$90,'Supporting Tables'!$A$90,IF(R384&lt;='Supporting Tables'!$B$91,'Supporting Tables'!$A$91,IF(R384&lt;='Supporting Tables'!$B$92,'Supporting Tables'!$A$92,'Supporting Tables'!$A$93)))," ")</f>
        <v xml:space="preserve"> </v>
      </c>
      <c r="R384" s="28" t="e">
        <f t="array" ref="R384">MEDIAN(IF(R323:R352&lt;&gt;0,R323:R352))</f>
        <v>#NUM!</v>
      </c>
      <c r="S384" s="28"/>
      <c r="T384" s="134"/>
      <c r="U384" s="181"/>
    </row>
    <row r="385" spans="1:21" ht="19">
      <c r="A385" s="321" t="s">
        <v>399</v>
      </c>
      <c r="B385" s="322"/>
      <c r="C385" s="322"/>
      <c r="D385" s="322"/>
      <c r="E385" s="217"/>
      <c r="F385" s="322" t="s">
        <v>399</v>
      </c>
      <c r="G385" s="322"/>
      <c r="H385" s="322"/>
      <c r="I385" s="322"/>
      <c r="J385" s="217"/>
      <c r="K385" s="322" t="s">
        <v>399</v>
      </c>
      <c r="L385" s="322"/>
      <c r="M385" s="322"/>
      <c r="N385" s="322"/>
      <c r="O385" s="217"/>
      <c r="P385" s="322" t="s">
        <v>399</v>
      </c>
      <c r="Q385" s="322"/>
      <c r="R385" s="322"/>
      <c r="S385" s="322"/>
      <c r="T385" s="217"/>
      <c r="U385" s="181"/>
    </row>
    <row r="386" spans="1:21" ht="19">
      <c r="A386" s="323" t="s">
        <v>388</v>
      </c>
      <c r="B386" s="324"/>
      <c r="C386" s="324"/>
      <c r="D386" s="324"/>
      <c r="E386" s="216" t="s">
        <v>36</v>
      </c>
      <c r="F386" s="324" t="s">
        <v>388</v>
      </c>
      <c r="G386" s="324"/>
      <c r="H386" s="324"/>
      <c r="I386" s="324"/>
      <c r="J386" s="216" t="s">
        <v>36</v>
      </c>
      <c r="K386" s="324" t="s">
        <v>388</v>
      </c>
      <c r="L386" s="324"/>
      <c r="M386" s="324"/>
      <c r="N386" s="324"/>
      <c r="O386" s="216" t="s">
        <v>36</v>
      </c>
      <c r="P386" s="324" t="s">
        <v>388</v>
      </c>
      <c r="Q386" s="324"/>
      <c r="R386" s="324"/>
      <c r="S386" s="324"/>
      <c r="T386" s="216" t="s">
        <v>36</v>
      </c>
      <c r="U386" s="181"/>
    </row>
    <row r="387" spans="1:21" ht="17">
      <c r="A387" s="53" t="s">
        <v>340</v>
      </c>
      <c r="B387" s="222"/>
      <c r="C387" s="16">
        <f>IF(B387="",0,VLOOKUP(B387,'Supporting Tables'!$A$90:$B$93,2,FALSE))</f>
        <v>0</v>
      </c>
      <c r="D387" s="142" t="str">
        <f>IF(B129="","",IF(B129="Yes",VLOOKUP(A387,'Supporting Tables'!$F$72:$J$134,5,FALSE),"NA"))</f>
        <v/>
      </c>
      <c r="E387" s="231"/>
      <c r="F387" s="53" t="s">
        <v>340</v>
      </c>
      <c r="G387" s="222"/>
      <c r="H387" s="16">
        <f>IF(G387="",0,VLOOKUP(G387,'Supporting Tables'!$A$90:$B$93,2,FALSE))</f>
        <v>0</v>
      </c>
      <c r="I387" s="142" t="str">
        <f>IF(G129="","",IF(G129="Yes",VLOOKUP(F387,'Supporting Tables'!$F$72:$J$134,5,FALSE),"NA"))</f>
        <v/>
      </c>
      <c r="J387" s="231"/>
      <c r="K387" s="53" t="s">
        <v>570</v>
      </c>
      <c r="L387" s="222"/>
      <c r="M387" s="16">
        <f>IF(L387="",0,VLOOKUP(L387,'Supporting Tables'!$A$90:$B$93,2,FALSE))</f>
        <v>0</v>
      </c>
      <c r="N387" s="142" t="str">
        <f>IF(L129="","",IF(L129="Yes",VLOOKUP(K387,'Supporting Tables'!$F$72:$J$134,5,FALSE),"NA"))</f>
        <v/>
      </c>
      <c r="O387" s="415"/>
      <c r="P387" s="53" t="s">
        <v>19</v>
      </c>
      <c r="Q387" s="228"/>
      <c r="R387" s="16">
        <f>IF(Q387="",0,VLOOKUP(Q387,'Supporting Tables'!$A$90:$B$93,2,FALSE))</f>
        <v>0</v>
      </c>
      <c r="S387" s="142" t="str">
        <f>IF(Q129="","",IF(Q129="Yes",VLOOKUP(P387,'Supporting Tables'!$F$72:$J$134,5,FALSE),"NA"))</f>
        <v/>
      </c>
      <c r="T387" s="415"/>
      <c r="U387" s="181"/>
    </row>
    <row r="388" spans="1:21" ht="17">
      <c r="A388" s="53" t="s">
        <v>341</v>
      </c>
      <c r="B388" s="228"/>
      <c r="C388" s="16">
        <f>IF(B388="",0,VLOOKUP(B388,'Supporting Tables'!$A$90:$B$93,2,FALSE))</f>
        <v>0</v>
      </c>
      <c r="D388" s="142" t="str">
        <f>IF(B130="","",IF(B130="Yes",VLOOKUP(A388,'Supporting Tables'!$F$72:$J$134,5,FALSE),"NA"))</f>
        <v/>
      </c>
      <c r="E388" s="231"/>
      <c r="F388" s="53" t="s">
        <v>341</v>
      </c>
      <c r="G388" s="228"/>
      <c r="H388" s="16">
        <f>IF(G388="",0,VLOOKUP(G388,'Supporting Tables'!$A$90:$B$93,2,FALSE))</f>
        <v>0</v>
      </c>
      <c r="I388" s="142" t="str">
        <f>IF(G130="","",IF(G130="Yes",VLOOKUP(F388,'Supporting Tables'!$F$72:$J$134,5,FALSE),"NA"))</f>
        <v/>
      </c>
      <c r="J388" s="231"/>
      <c r="K388" s="53" t="s">
        <v>352</v>
      </c>
      <c r="L388" s="222"/>
      <c r="M388" s="16">
        <f>IF(L388="",0,VLOOKUP(L388,'Supporting Tables'!$A$90:$B$93,2,FALSE))</f>
        <v>0</v>
      </c>
      <c r="N388" s="142" t="str">
        <f>IF(L130="","",IF(L130="Yes",VLOOKUP(K388,'Supporting Tables'!$F$72:$J$134,5,FALSE),"NA"))</f>
        <v/>
      </c>
      <c r="O388" s="415"/>
      <c r="P388" s="53" t="s">
        <v>570</v>
      </c>
      <c r="Q388" s="222"/>
      <c r="R388" s="16">
        <f>IF(Q388="",0,VLOOKUP(Q388,'Supporting Tables'!$A$90:$B$93,2,FALSE))</f>
        <v>0</v>
      </c>
      <c r="S388" s="142" t="str">
        <f>IF(Q130="","",IF(Q130="Yes",VLOOKUP(P388,'Supporting Tables'!$F$72:$J$134,5,FALSE),"NA"))</f>
        <v/>
      </c>
      <c r="T388" s="415"/>
      <c r="U388" s="181"/>
    </row>
    <row r="389" spans="1:21" ht="17">
      <c r="A389" s="53" t="s">
        <v>342</v>
      </c>
      <c r="B389" s="228"/>
      <c r="C389" s="16">
        <f>IF(B389="",0,VLOOKUP(B389,'Supporting Tables'!$A$90:$B$93,2,FALSE))</f>
        <v>0</v>
      </c>
      <c r="D389" s="142" t="str">
        <f>IF(B131="","",IF(B131="Yes",VLOOKUP(A389,'Supporting Tables'!$F$72:$J$134,5,FALSE),"NA"))</f>
        <v/>
      </c>
      <c r="E389" s="231"/>
      <c r="F389" s="53" t="s">
        <v>342</v>
      </c>
      <c r="G389" s="228"/>
      <c r="H389" s="16">
        <f>IF(G389="",0,VLOOKUP(G389,'Supporting Tables'!$A$90:$B$93,2,FALSE))</f>
        <v>0</v>
      </c>
      <c r="I389" s="142" t="str">
        <f>IF(G131="","",IF(G131="Yes",VLOOKUP(F389,'Supporting Tables'!$F$72:$J$134,5,FALSE),"NA"))</f>
        <v/>
      </c>
      <c r="J389" s="231"/>
      <c r="K389" s="53" t="s">
        <v>353</v>
      </c>
      <c r="L389" s="222"/>
      <c r="M389" s="16">
        <f>IF(L389="",0,VLOOKUP(L389,'Supporting Tables'!$A$90:$B$93,2,FALSE))</f>
        <v>0</v>
      </c>
      <c r="N389" s="142" t="str">
        <f>IF(L131="","",IF(L131="Yes",VLOOKUP(K389,'Supporting Tables'!$F$72:$J$134,5,FALSE),"NA"))</f>
        <v/>
      </c>
      <c r="O389" s="415"/>
      <c r="P389" s="53" t="s">
        <v>351</v>
      </c>
      <c r="Q389" s="222"/>
      <c r="R389" s="16">
        <f>IF(Q389="",0,VLOOKUP(Q389,'Supporting Tables'!$A$90:$B$93,2,FALSE))</f>
        <v>0</v>
      </c>
      <c r="S389" s="142" t="str">
        <f>IF(Q131="","",IF(Q131="Yes",VLOOKUP(P389,'Supporting Tables'!$F$72:$J$134,5,FALSE),"NA"))</f>
        <v/>
      </c>
      <c r="T389" s="415"/>
      <c r="U389" s="181"/>
    </row>
    <row r="390" spans="1:21" ht="51">
      <c r="A390" s="53" t="s">
        <v>19</v>
      </c>
      <c r="B390" s="228"/>
      <c r="C390" s="16">
        <f>IF(B390="",0,VLOOKUP(B390,'Supporting Tables'!$A$90:$B$93,2,FALSE))</f>
        <v>0</v>
      </c>
      <c r="D390" s="142" t="str">
        <f>IF(B132="","",IF(B132="Yes",VLOOKUP(A390,'Supporting Tables'!$F$72:$J$134,5,FALSE),"NA"))</f>
        <v/>
      </c>
      <c r="E390" s="231"/>
      <c r="F390" s="53" t="s">
        <v>343</v>
      </c>
      <c r="G390" s="228"/>
      <c r="H390" s="16">
        <f>IF(G390="",0,VLOOKUP(G390,'Supporting Tables'!$A$90:$B$93,2,FALSE))</f>
        <v>0</v>
      </c>
      <c r="I390" s="142" t="str">
        <f>IF(G132="","",IF(G132="Yes",VLOOKUP(F390,'Supporting Tables'!$F$72:$J$134,5,FALSE),"NA"))</f>
        <v/>
      </c>
      <c r="J390" s="231"/>
      <c r="K390" s="53" t="s">
        <v>355</v>
      </c>
      <c r="L390" s="222"/>
      <c r="M390" s="16">
        <f>IF(L390="",0,VLOOKUP(L390,'Supporting Tables'!$A$90:$B$93,2,FALSE))</f>
        <v>0</v>
      </c>
      <c r="N390" s="142" t="str">
        <f>IF(L132="","",IF(L132="Yes",VLOOKUP(K390,'Supporting Tables'!$F$72:$J$134,5,FALSE),"NA"))</f>
        <v/>
      </c>
      <c r="O390" s="415"/>
      <c r="P390" s="53" t="s">
        <v>352</v>
      </c>
      <c r="Q390" s="222"/>
      <c r="R390" s="16">
        <f>IF(Q390="",0,VLOOKUP(Q390,'Supporting Tables'!$A$90:$B$93,2,FALSE))</f>
        <v>0</v>
      </c>
      <c r="S390" s="142" t="str">
        <f>IF(Q132="","",IF(Q132="Yes",VLOOKUP(P390,'Supporting Tables'!$F$72:$J$134,5,FALSE),"NA"))</f>
        <v/>
      </c>
      <c r="T390" s="415"/>
      <c r="U390" s="181"/>
    </row>
    <row r="391" spans="1:21" ht="51">
      <c r="A391" s="53" t="s">
        <v>343</v>
      </c>
      <c r="B391" s="228"/>
      <c r="C391" s="16">
        <f>IF(B391="",0,VLOOKUP(B391,'Supporting Tables'!$A$90:$B$93,2,FALSE))</f>
        <v>0</v>
      </c>
      <c r="D391" s="142" t="str">
        <f>IF(B133="","",IF(B133="Yes",VLOOKUP(A391,'Supporting Tables'!$F$72:$J$134,5,FALSE),"NA"))</f>
        <v/>
      </c>
      <c r="E391" s="231"/>
      <c r="F391" s="53" t="s">
        <v>344</v>
      </c>
      <c r="G391" s="228"/>
      <c r="H391" s="16">
        <f>IF(G391="",0,VLOOKUP(G391,'Supporting Tables'!$A$90:$B$93,2,FALSE))</f>
        <v>0</v>
      </c>
      <c r="I391" s="142" t="str">
        <f>IF(G133="","",IF(G133="Yes",VLOOKUP(F391,'Supporting Tables'!$F$72:$J$134,5,FALSE),"NA"))</f>
        <v/>
      </c>
      <c r="J391" s="231"/>
      <c r="K391" s="53" t="s">
        <v>357</v>
      </c>
      <c r="L391" s="222"/>
      <c r="M391" s="16">
        <f>IF(L391="",0,VLOOKUP(L391,'Supporting Tables'!$A$90:$B$93,2,FALSE))</f>
        <v>0</v>
      </c>
      <c r="N391" s="142" t="str">
        <f>IF(L133="","",IF(L133="Yes",VLOOKUP(K391,'Supporting Tables'!$F$72:$J$134,5,FALSE),"NA"))</f>
        <v/>
      </c>
      <c r="O391" s="415"/>
      <c r="P391" s="53" t="s">
        <v>353</v>
      </c>
      <c r="Q391" s="222"/>
      <c r="R391" s="16">
        <f>IF(Q391="",0,VLOOKUP(Q391,'Supporting Tables'!$A$90:$B$93,2,FALSE))</f>
        <v>0</v>
      </c>
      <c r="S391" s="142" t="str">
        <f>IF(Q133="","",IF(Q133="Yes",VLOOKUP(P391,'Supporting Tables'!$F$72:$J$134,5,FALSE),"NA"))</f>
        <v/>
      </c>
      <c r="T391" s="415"/>
      <c r="U391" s="181"/>
    </row>
    <row r="392" spans="1:21" ht="51">
      <c r="A392" s="53" t="s">
        <v>344</v>
      </c>
      <c r="B392" s="228"/>
      <c r="C392" s="16">
        <f>IF(B392="",0,VLOOKUP(B392,'Supporting Tables'!$A$90:$B$93,2,FALSE))</f>
        <v>0</v>
      </c>
      <c r="D392" s="142" t="str">
        <f>IF(B134="","",IF(B134="Yes",VLOOKUP(A392,'Supporting Tables'!$F$72:$J$134,5,FALSE),"NA"))</f>
        <v/>
      </c>
      <c r="E392" s="231"/>
      <c r="F392" s="53" t="s">
        <v>345</v>
      </c>
      <c r="G392" s="228"/>
      <c r="H392" s="16">
        <f>IF(G392="",0,VLOOKUP(G392,'Supporting Tables'!$A$90:$B$93,2,FALSE))</f>
        <v>0</v>
      </c>
      <c r="I392" s="142" t="str">
        <f>IF(G134="","",IF(G134="Yes",VLOOKUP(F392,'Supporting Tables'!$F$72:$J$134,5,FALSE),"NA"))</f>
        <v/>
      </c>
      <c r="J392" s="231"/>
      <c r="K392" s="53" t="s">
        <v>358</v>
      </c>
      <c r="L392" s="222"/>
      <c r="M392" s="16">
        <f>IF(L392="",0,VLOOKUP(L392,'Supporting Tables'!$A$90:$B$93,2,FALSE))</f>
        <v>0</v>
      </c>
      <c r="N392" s="142" t="str">
        <f>IF(L134="","",IF(L134="Yes",VLOOKUP(K392,'Supporting Tables'!$F$72:$J$134,5,FALSE),"NA"))</f>
        <v/>
      </c>
      <c r="O392" s="415"/>
      <c r="P392" s="53" t="s">
        <v>357</v>
      </c>
      <c r="Q392" s="222"/>
      <c r="R392" s="16">
        <f>IF(Q392="",0,VLOOKUP(Q392,'Supporting Tables'!$A$90:$B$93,2,FALSE))</f>
        <v>0</v>
      </c>
      <c r="S392" s="142" t="str">
        <f>IF(Q134="","",IF(Q134="Yes",VLOOKUP(P392,'Supporting Tables'!$F$72:$J$134,5,FALSE),"NA"))</f>
        <v/>
      </c>
      <c r="T392" s="415"/>
      <c r="U392" s="181"/>
    </row>
    <row r="393" spans="1:21" ht="34">
      <c r="A393" s="53" t="s">
        <v>345</v>
      </c>
      <c r="B393" s="228"/>
      <c r="C393" s="16">
        <f>IF(B393="",0,VLOOKUP(B393,'Supporting Tables'!$A$90:$B$93,2,FALSE))</f>
        <v>0</v>
      </c>
      <c r="D393" s="142" t="str">
        <f>IF(B135="","",IF(B135="Yes",VLOOKUP(A393,'Supporting Tables'!$F$72:$J$134,5,FALSE),"NA"))</f>
        <v/>
      </c>
      <c r="E393" s="231"/>
      <c r="F393" s="53" t="s">
        <v>346</v>
      </c>
      <c r="G393" s="228"/>
      <c r="H393" s="16">
        <f>IF(G393="",0,VLOOKUP(G393,'Supporting Tables'!$A$90:$B$93,2,FALSE))</f>
        <v>0</v>
      </c>
      <c r="I393" s="142" t="str">
        <f>IF(G135="","",IF(G135="Yes",VLOOKUP(F393,'Supporting Tables'!$F$72:$J$134,5,FALSE),"NA"))</f>
        <v/>
      </c>
      <c r="J393" s="231"/>
      <c r="K393" s="53" t="s">
        <v>31</v>
      </c>
      <c r="L393" s="222"/>
      <c r="M393" s="16">
        <f>IF(L393="",0,VLOOKUP(L393,'Supporting Tables'!$A$90:$B$93,2,FALSE))</f>
        <v>0</v>
      </c>
      <c r="N393" s="142" t="str">
        <f>IF(L135="","",IF(L135="Yes",VLOOKUP(K393,'Supporting Tables'!$F$72:$J$134,5,FALSE),"NA"))</f>
        <v/>
      </c>
      <c r="O393" s="415"/>
      <c r="P393" s="53" t="s">
        <v>358</v>
      </c>
      <c r="Q393" s="222"/>
      <c r="R393" s="16">
        <f>IF(Q393="",0,VLOOKUP(Q393,'Supporting Tables'!$A$90:$B$93,2,FALSE))</f>
        <v>0</v>
      </c>
      <c r="S393" s="142" t="str">
        <f>IF(Q135="","",IF(Q135="Yes",VLOOKUP(P393,'Supporting Tables'!$F$72:$J$134,5,FALSE),"NA"))</f>
        <v/>
      </c>
      <c r="T393" s="415"/>
      <c r="U393" s="181"/>
    </row>
    <row r="394" spans="1:21" ht="51">
      <c r="A394" s="53" t="s">
        <v>346</v>
      </c>
      <c r="B394" s="228"/>
      <c r="C394" s="16">
        <f>IF(B394="",0,VLOOKUP(B394,'Supporting Tables'!$A$90:$B$93,2,FALSE))</f>
        <v>0</v>
      </c>
      <c r="D394" s="142" t="str">
        <f>IF(B136="","",IF(B136="Yes",VLOOKUP(A394,'Supporting Tables'!$F$72:$J$134,5,FALSE),"NA"))</f>
        <v/>
      </c>
      <c r="E394" s="231"/>
      <c r="F394" s="53" t="s">
        <v>347</v>
      </c>
      <c r="G394" s="228"/>
      <c r="H394" s="16">
        <f>IF(G394="",0,VLOOKUP(G394,'Supporting Tables'!$A$90:$B$93,2,FALSE))</f>
        <v>0</v>
      </c>
      <c r="I394" s="142" t="str">
        <f>IF(G136="","",IF(G136="Yes",VLOOKUP(F394,'Supporting Tables'!$F$72:$J$134,5,FALSE),"NA"))</f>
        <v/>
      </c>
      <c r="J394" s="231"/>
      <c r="K394" s="53" t="s">
        <v>359</v>
      </c>
      <c r="L394" s="222"/>
      <c r="M394" s="16">
        <f>IF(L394="",0,VLOOKUP(L394,'Supporting Tables'!$A$90:$B$93,2,FALSE))</f>
        <v>0</v>
      </c>
      <c r="N394" s="142" t="str">
        <f>IF(L136="","",IF(L136="Yes",VLOOKUP(K394,'Supporting Tables'!$F$72:$J$134,5,FALSE),"NA"))</f>
        <v/>
      </c>
      <c r="O394" s="415"/>
      <c r="P394" s="53" t="s">
        <v>31</v>
      </c>
      <c r="Q394" s="222"/>
      <c r="R394" s="16">
        <f>IF(Q394="",0,VLOOKUP(Q394,'Supporting Tables'!$A$90:$B$93,2,FALSE))</f>
        <v>0</v>
      </c>
      <c r="S394" s="142" t="str">
        <f>IF(Q136="","",IF(Q136="Yes",VLOOKUP(P394,'Supporting Tables'!$F$72:$J$134,5,FALSE),"NA"))</f>
        <v/>
      </c>
      <c r="T394" s="415"/>
      <c r="U394" s="181"/>
    </row>
    <row r="395" spans="1:21" ht="51">
      <c r="A395" s="53" t="s">
        <v>347</v>
      </c>
      <c r="B395" s="228"/>
      <c r="C395" s="16">
        <f>IF(B395="",0,VLOOKUP(B395,'Supporting Tables'!$A$90:$B$93,2,FALSE))</f>
        <v>0</v>
      </c>
      <c r="D395" s="142" t="str">
        <f>IF(B137="","",IF(B137="Yes",VLOOKUP(A395,'Supporting Tables'!$F$72:$J$134,5,FALSE),"NA"))</f>
        <v/>
      </c>
      <c r="E395" s="231"/>
      <c r="F395" s="53" t="s">
        <v>348</v>
      </c>
      <c r="G395" s="228"/>
      <c r="H395" s="16">
        <f>IF(G395="",0,VLOOKUP(G395,'Supporting Tables'!$A$90:$B$93,2,FALSE))</f>
        <v>0</v>
      </c>
      <c r="I395" s="142" t="str">
        <f>IF(G137="","",IF(G137="Yes",VLOOKUP(F395,'Supporting Tables'!$F$72:$J$134,5,FALSE),"NA"))</f>
        <v/>
      </c>
      <c r="J395" s="231"/>
      <c r="K395" s="53" t="s">
        <v>360</v>
      </c>
      <c r="L395" s="222"/>
      <c r="M395" s="16">
        <f>IF(L395="",0,VLOOKUP(L395,'Supporting Tables'!$A$90:$B$93,2,FALSE))</f>
        <v>0</v>
      </c>
      <c r="N395" s="142" t="str">
        <f>IF(L137="","",IF(L137="Yes",VLOOKUP(K395,'Supporting Tables'!$F$72:$J$134,5,FALSE),"NA"))</f>
        <v/>
      </c>
      <c r="O395" s="415"/>
      <c r="P395" s="53" t="s">
        <v>359</v>
      </c>
      <c r="Q395" s="222"/>
      <c r="R395" s="16">
        <f>IF(Q395="",0,VLOOKUP(Q395,'Supporting Tables'!$A$90:$B$93,2,FALSE))</f>
        <v>0</v>
      </c>
      <c r="S395" s="142" t="str">
        <f>IF(Q137="","",IF(Q137="Yes",VLOOKUP(P395,'Supporting Tables'!$F$72:$J$134,5,FALSE),"NA"))</f>
        <v/>
      </c>
      <c r="T395" s="415"/>
      <c r="U395" s="181"/>
    </row>
    <row r="396" spans="1:21" ht="68">
      <c r="A396" s="53" t="s">
        <v>348</v>
      </c>
      <c r="B396" s="228"/>
      <c r="C396" s="16">
        <f>IF(B396="",0,VLOOKUP(B396,'Supporting Tables'!$A$90:$B$93,2,FALSE))</f>
        <v>0</v>
      </c>
      <c r="D396" s="142" t="str">
        <f>IF(B138="","",IF(B138="Yes",VLOOKUP(A396,'Supporting Tables'!$F$72:$J$134,5,FALSE),"NA"))</f>
        <v/>
      </c>
      <c r="E396" s="231"/>
      <c r="F396" s="53" t="s">
        <v>349</v>
      </c>
      <c r="G396" s="228"/>
      <c r="H396" s="16">
        <f>IF(G396="",0,VLOOKUP(G396,'Supporting Tables'!$A$90:$B$93,2,FALSE))</f>
        <v>0</v>
      </c>
      <c r="I396" s="142" t="str">
        <f>IF(G138="","",IF(G138="Yes",VLOOKUP(F396,'Supporting Tables'!$F$72:$J$134,5,FALSE),"NA"))</f>
        <v/>
      </c>
      <c r="J396" s="231"/>
      <c r="K396" s="418" t="s">
        <v>558</v>
      </c>
      <c r="L396" s="222"/>
      <c r="M396" s="16">
        <f>IF(L396="",0,VLOOKUP(L396,'Supporting Tables'!$A$90:$B$93,2,FALSE))</f>
        <v>0</v>
      </c>
      <c r="N396" s="142" t="str">
        <f>IF(L138="","",IF(L138="Yes",VLOOKUP(K396,'Supporting Tables'!$F$72:$J$134,5,FALSE),"NA"))</f>
        <v/>
      </c>
      <c r="O396" s="416"/>
      <c r="P396" s="53" t="s">
        <v>360</v>
      </c>
      <c r="Q396" s="222"/>
      <c r="R396" s="16">
        <f>IF(Q396="",0,VLOOKUP(Q396,'Supporting Tables'!$A$90:$B$93,2,FALSE))</f>
        <v>0</v>
      </c>
      <c r="S396" s="142" t="str">
        <f>IF(Q138="","",IF(Q138="Yes",VLOOKUP(P396,'Supporting Tables'!$F$72:$J$134,5,FALSE),"NA"))</f>
        <v/>
      </c>
      <c r="T396" s="415"/>
      <c r="U396" s="181"/>
    </row>
    <row r="397" spans="1:21" ht="68">
      <c r="A397" s="53" t="s">
        <v>349</v>
      </c>
      <c r="B397" s="228"/>
      <c r="C397" s="16">
        <f>IF(B397="",0,VLOOKUP(B397,'Supporting Tables'!$A$90:$B$93,2,FALSE))</f>
        <v>0</v>
      </c>
      <c r="D397" s="142" t="str">
        <f>IF(B139="","",IF(B139="Yes",VLOOKUP(A397,'Supporting Tables'!$F$72:$J$134,5,FALSE),"NA"))</f>
        <v/>
      </c>
      <c r="E397" s="231"/>
      <c r="F397" s="53" t="s">
        <v>350</v>
      </c>
      <c r="G397" s="228"/>
      <c r="H397" s="16">
        <f>IF(G397="",0,VLOOKUP(G397,'Supporting Tables'!$A$90:$B$93,2,FALSE))</f>
        <v>0</v>
      </c>
      <c r="I397" s="142" t="str">
        <f>IF(G139="","",IF(G139="Yes",VLOOKUP(F397,'Supporting Tables'!$F$72:$J$134,5,FALSE),"NA"))</f>
        <v/>
      </c>
      <c r="J397" s="231"/>
      <c r="K397" s="418" t="s">
        <v>559</v>
      </c>
      <c r="L397" s="222"/>
      <c r="M397" s="16">
        <f>IF(L397="",0,VLOOKUP(L397,'Supporting Tables'!$A$90:$B$93,2,FALSE))</f>
        <v>0</v>
      </c>
      <c r="N397" s="142" t="str">
        <f>IF(L139="","",IF(L139="Yes",VLOOKUP(K397,'Supporting Tables'!$F$72:$J$134,5,FALSE),"NA"))</f>
        <v/>
      </c>
      <c r="O397" s="416"/>
      <c r="P397" s="418" t="s">
        <v>558</v>
      </c>
      <c r="Q397" s="222"/>
      <c r="R397" s="16">
        <f>IF(Q397="",0,VLOOKUP(Q397,'Supporting Tables'!$A$90:$B$93,2,FALSE))</f>
        <v>0</v>
      </c>
      <c r="S397" s="142" t="str">
        <f>IF(Q139="","",IF(Q139="Yes",VLOOKUP(P397,'Supporting Tables'!$F$72:$J$134,5,FALSE),"NA"))</f>
        <v/>
      </c>
      <c r="T397" s="416"/>
      <c r="U397" s="181"/>
    </row>
    <row r="398" spans="1:21" ht="34">
      <c r="A398" s="53" t="s">
        <v>350</v>
      </c>
      <c r="B398" s="228"/>
      <c r="C398" s="16">
        <f>IF(B398="",0,VLOOKUP(B398,'Supporting Tables'!$A$90:$B$93,2,FALSE))</f>
        <v>0</v>
      </c>
      <c r="D398" s="142" t="str">
        <f>IF(B140="","",IF(B140="Yes",VLOOKUP(A398,'Supporting Tables'!$F$72:$J$134,5,FALSE),"NA"))</f>
        <v/>
      </c>
      <c r="E398" s="231"/>
      <c r="F398" s="53" t="s">
        <v>351</v>
      </c>
      <c r="G398" s="228"/>
      <c r="H398" s="16">
        <f>IF(G398="",0,VLOOKUP(G398,'Supporting Tables'!$A$90:$B$93,2,FALSE))</f>
        <v>0</v>
      </c>
      <c r="I398" s="142" t="str">
        <f>IF(G140="","",IF(G140="Yes",VLOOKUP(F398,'Supporting Tables'!$F$72:$J$134,5,FALSE),"NA"))</f>
        <v/>
      </c>
      <c r="J398" s="231"/>
      <c r="K398" s="418" t="s">
        <v>560</v>
      </c>
      <c r="L398" s="222"/>
      <c r="M398" s="16">
        <f>IF(L398="",0,VLOOKUP(L398,'Supporting Tables'!$A$90:$B$93,2,FALSE))</f>
        <v>0</v>
      </c>
      <c r="N398" s="142" t="str">
        <f>IF(L140="","",IF(L140="Yes",VLOOKUP(K398,'Supporting Tables'!$F$72:$J$134,5,FALSE),"NA"))</f>
        <v/>
      </c>
      <c r="O398" s="416"/>
      <c r="P398" s="418" t="s">
        <v>559</v>
      </c>
      <c r="Q398" s="222"/>
      <c r="R398" s="16">
        <f>IF(Q398="",0,VLOOKUP(Q398,'Supporting Tables'!$A$90:$B$93,2,FALSE))</f>
        <v>0</v>
      </c>
      <c r="S398" s="142" t="str">
        <f>IF(Q140="","",IF(Q140="Yes",VLOOKUP(P398,'Supporting Tables'!$F$72:$J$134,5,FALSE),"NA"))</f>
        <v/>
      </c>
      <c r="T398" s="416"/>
      <c r="U398" s="181"/>
    </row>
    <row r="399" spans="1:21" ht="17">
      <c r="A399" s="53" t="s">
        <v>570</v>
      </c>
      <c r="B399" s="228"/>
      <c r="C399" s="16">
        <f>IF(B399="",0,VLOOKUP(B399,'Supporting Tables'!$A$90:$B$93,2,FALSE))</f>
        <v>0</v>
      </c>
      <c r="D399" s="142" t="str">
        <f>IF(B141="","",IF(B141="Yes",VLOOKUP(A399,'Supporting Tables'!$F$72:$J$134,5,FALSE),"NA"))</f>
        <v/>
      </c>
      <c r="E399" s="231"/>
      <c r="F399" s="53" t="s">
        <v>352</v>
      </c>
      <c r="G399" s="228"/>
      <c r="H399" s="16">
        <f>IF(G399="",0,VLOOKUP(G399,'Supporting Tables'!$A$90:$B$93,2,FALSE))</f>
        <v>0</v>
      </c>
      <c r="I399" s="142" t="str">
        <f>IF(G141="","",IF(G141="Yes",VLOOKUP(F399,'Supporting Tables'!$F$72:$J$134,5,FALSE),"NA"))</f>
        <v/>
      </c>
      <c r="J399" s="231"/>
      <c r="K399" s="53" t="s">
        <v>369</v>
      </c>
      <c r="L399" s="222"/>
      <c r="M399" s="16">
        <f>IF(L399="",0,VLOOKUP(L399,'Supporting Tables'!$A$90:$B$93,2,FALSE))</f>
        <v>0</v>
      </c>
      <c r="N399" s="142" t="str">
        <f>IF(L141="","",IF(L141="Yes",VLOOKUP(K399,'Supporting Tables'!$F$72:$J$134,5,FALSE),"NA"))</f>
        <v/>
      </c>
      <c r="O399" s="415"/>
      <c r="P399" s="53" t="s">
        <v>369</v>
      </c>
      <c r="Q399" s="222"/>
      <c r="R399" s="16">
        <f>IF(Q399="",0,VLOOKUP(Q399,'Supporting Tables'!$A$90:$B$93,2,FALSE))</f>
        <v>0</v>
      </c>
      <c r="S399" s="142" t="str">
        <f>IF(Q141="","",IF(Q141="Yes",VLOOKUP(P399,'Supporting Tables'!$F$72:$J$134,5,FALSE),"NA"))</f>
        <v/>
      </c>
      <c r="T399" s="415"/>
      <c r="U399" s="181"/>
    </row>
    <row r="400" spans="1:21" ht="17">
      <c r="A400" s="53" t="s">
        <v>351</v>
      </c>
      <c r="B400" s="228"/>
      <c r="C400" s="16">
        <f>IF(B400="",0,VLOOKUP(B400,'Supporting Tables'!$A$90:$B$93,2,FALSE))</f>
        <v>0</v>
      </c>
      <c r="D400" s="142" t="str">
        <f>IF(B142="","",IF(B142="Yes",VLOOKUP(A400,'Supporting Tables'!$F$72:$J$134,5,FALSE),"NA"))</f>
        <v/>
      </c>
      <c r="E400" s="231"/>
      <c r="F400" s="53" t="s">
        <v>353</v>
      </c>
      <c r="G400" s="228"/>
      <c r="H400" s="16">
        <f>IF(G400="",0,VLOOKUP(G400,'Supporting Tables'!$A$90:$B$93,2,FALSE))</f>
        <v>0</v>
      </c>
      <c r="I400" s="142" t="str">
        <f>IF(G142="","",IF(G142="Yes",VLOOKUP(F400,'Supporting Tables'!$F$72:$J$134,5,FALSE),"NA"))</f>
        <v/>
      </c>
      <c r="J400" s="231"/>
      <c r="K400" s="53" t="s">
        <v>370</v>
      </c>
      <c r="L400" s="222"/>
      <c r="M400" s="16">
        <f>IF(L400="",0,VLOOKUP(L400,'Supporting Tables'!$A$90:$B$93,2,FALSE))</f>
        <v>0</v>
      </c>
      <c r="N400" s="142" t="str">
        <f>IF(L142="","",IF(L142="Yes",VLOOKUP(K400,'Supporting Tables'!$F$72:$J$134,5,FALSE),"NA"))</f>
        <v/>
      </c>
      <c r="O400" s="415"/>
      <c r="P400" s="53" t="s">
        <v>370</v>
      </c>
      <c r="Q400" s="222"/>
      <c r="R400" s="16">
        <f>IF(Q400="",0,VLOOKUP(Q400,'Supporting Tables'!$A$90:$B$93,2,FALSE))</f>
        <v>0</v>
      </c>
      <c r="S400" s="142" t="str">
        <f>IF(Q142="","",IF(Q142="Yes",VLOOKUP(P400,'Supporting Tables'!$F$72:$J$134,5,FALSE),"NA"))</f>
        <v/>
      </c>
      <c r="T400" s="415"/>
      <c r="U400" s="181"/>
    </row>
    <row r="401" spans="1:21" ht="34">
      <c r="A401" s="415" t="s">
        <v>553</v>
      </c>
      <c r="B401" s="228"/>
      <c r="C401" s="16">
        <f>IF(B401="",0,VLOOKUP(B401,'Supporting Tables'!$A$90:$B$93,2,FALSE))</f>
        <v>0</v>
      </c>
      <c r="D401" s="142" t="str">
        <f>IF(B143="","",IF(B143="Yes",VLOOKUP(A401,'Supporting Tables'!$F$72:$J$134,5,FALSE),"NA"))</f>
        <v/>
      </c>
      <c r="E401" s="231"/>
      <c r="F401" s="30" t="s">
        <v>553</v>
      </c>
      <c r="G401" s="228"/>
      <c r="H401" s="16">
        <f>IF(G401="",0,VLOOKUP(G401,'Supporting Tables'!$A$90:$B$93,2,FALSE))</f>
        <v>0</v>
      </c>
      <c r="I401" s="142" t="str">
        <f>IF(G143="","",IF(G143="Yes",VLOOKUP(F401,'Supporting Tables'!$F$72:$J$134,5,FALSE),"NA"))</f>
        <v/>
      </c>
      <c r="J401" s="231"/>
      <c r="K401" s="53" t="s">
        <v>371</v>
      </c>
      <c r="L401" s="222"/>
      <c r="M401" s="16">
        <f>IF(L401="",0,VLOOKUP(L401,'Supporting Tables'!$A$90:$B$93,2,FALSE))</f>
        <v>0</v>
      </c>
      <c r="N401" s="142" t="str">
        <f>IF(L143="","",IF(L143="Yes",VLOOKUP(K401,'Supporting Tables'!$F$72:$J$134,5,FALSE),"NA"))</f>
        <v/>
      </c>
      <c r="O401" s="415"/>
      <c r="P401" s="53" t="s">
        <v>371</v>
      </c>
      <c r="Q401" s="222"/>
      <c r="R401" s="16">
        <f>IF(Q401="",0,VLOOKUP(Q401,'Supporting Tables'!$A$90:$B$93,2,FALSE))</f>
        <v>0</v>
      </c>
      <c r="S401" s="142" t="str">
        <f>IF(Q143="","",IF(Q143="Yes",VLOOKUP(P401,'Supporting Tables'!$F$72:$J$134,5,FALSE),"NA"))</f>
        <v/>
      </c>
      <c r="T401" s="415"/>
      <c r="U401" s="181"/>
    </row>
    <row r="402" spans="1:21" ht="34">
      <c r="A402" s="414" t="s">
        <v>554</v>
      </c>
      <c r="B402" s="228"/>
      <c r="C402" s="16">
        <f>IF(B402="",0,VLOOKUP(B402,'Supporting Tables'!$A$90:$B$93,2,FALSE))</f>
        <v>0</v>
      </c>
      <c r="D402" s="142" t="str">
        <f>IF(B144="","",IF(B144="Yes",VLOOKUP(A402,'Supporting Tables'!$F$72:$J$134,5,FALSE),"NA"))</f>
        <v/>
      </c>
      <c r="E402" s="231"/>
      <c r="F402" s="417" t="s">
        <v>554</v>
      </c>
      <c r="G402" s="228"/>
      <c r="H402" s="16">
        <f>IF(G402="",0,VLOOKUP(G402,'Supporting Tables'!$A$90:$B$93,2,FALSE))</f>
        <v>0</v>
      </c>
      <c r="I402" s="142" t="str">
        <f>IF(G144="","",IF(G144="Yes",VLOOKUP(F402,'Supporting Tables'!$F$72:$J$134,5,FALSE),"NA"))</f>
        <v/>
      </c>
      <c r="J402" s="231"/>
      <c r="K402" s="53" t="s">
        <v>372</v>
      </c>
      <c r="L402" s="222"/>
      <c r="M402" s="16">
        <f>IF(L402="",0,VLOOKUP(L402,'Supporting Tables'!$A$90:$B$93,2,FALSE))</f>
        <v>0</v>
      </c>
      <c r="N402" s="142" t="str">
        <f>IF(L144="","",IF(L144="Yes",VLOOKUP(K402,'Supporting Tables'!$F$72:$J$134,5,FALSE),"NA"))</f>
        <v/>
      </c>
      <c r="O402" s="415"/>
      <c r="P402" s="53" t="s">
        <v>372</v>
      </c>
      <c r="Q402" s="222"/>
      <c r="R402" s="16">
        <f>IF(Q402="",0,VLOOKUP(Q402,'Supporting Tables'!$A$90:$B$93,2,FALSE))</f>
        <v>0</v>
      </c>
      <c r="S402" s="142" t="str">
        <f>IF(Q144="","",IF(Q144="Yes",VLOOKUP(P402,'Supporting Tables'!$F$72:$J$134,5,FALSE),"NA"))</f>
        <v/>
      </c>
      <c r="T402" s="415"/>
      <c r="U402" s="181"/>
    </row>
    <row r="403" spans="1:21" ht="34">
      <c r="A403" s="414" t="s">
        <v>567</v>
      </c>
      <c r="B403" s="228"/>
      <c r="C403" s="16">
        <f>IF(B403="",0,VLOOKUP(B403,'Supporting Tables'!$A$90:$B$93,2,FALSE))</f>
        <v>0</v>
      </c>
      <c r="D403" s="142" t="str">
        <f>IF(B145="","",IF(B145="Yes",VLOOKUP(A403,'Supporting Tables'!$F$72:$J$134,5,FALSE),"NA"))</f>
        <v/>
      </c>
      <c r="E403" s="231"/>
      <c r="F403" s="417" t="s">
        <v>567</v>
      </c>
      <c r="G403" s="228"/>
      <c r="H403" s="16">
        <f>IF(G403="",0,VLOOKUP(G403,'Supporting Tables'!$A$90:$B$93,2,FALSE))</f>
        <v>0</v>
      </c>
      <c r="I403" s="142" t="str">
        <f>IF(G145="","",IF(G145="Yes",VLOOKUP(F403,'Supporting Tables'!$F$72:$J$134,5,FALSE),"NA"))</f>
        <v/>
      </c>
      <c r="J403" s="231"/>
      <c r="K403" s="53" t="s">
        <v>373</v>
      </c>
      <c r="L403" s="222"/>
      <c r="M403" s="16">
        <f>IF(L403="",0,VLOOKUP(L403,'Supporting Tables'!$A$90:$B$93,2,FALSE))</f>
        <v>0</v>
      </c>
      <c r="N403" s="142" t="str">
        <f>IF(L145="","",IF(L145="Yes",VLOOKUP(K403,'Supporting Tables'!$F$72:$J$134,5,FALSE),"NA"))</f>
        <v/>
      </c>
      <c r="O403" s="415"/>
      <c r="P403" s="417" t="s">
        <v>556</v>
      </c>
      <c r="Q403" s="222"/>
      <c r="R403" s="16">
        <f>IF(Q403="",0,VLOOKUP(Q403,'Supporting Tables'!$A$90:$B$93,2,FALSE))</f>
        <v>0</v>
      </c>
      <c r="S403" s="142" t="str">
        <f>IF(Q145="","",IF(Q145="Yes",VLOOKUP(P403,'Supporting Tables'!$F$72:$J$134,5,FALSE),"NA"))</f>
        <v/>
      </c>
      <c r="T403" s="414"/>
      <c r="U403" s="181"/>
    </row>
    <row r="404" spans="1:21" ht="68">
      <c r="A404" s="414" t="s">
        <v>556</v>
      </c>
      <c r="B404" s="228"/>
      <c r="C404" s="16">
        <f>IF(B404="",0,VLOOKUP(B404,'Supporting Tables'!$A$90:$B$93,2,FALSE))</f>
        <v>0</v>
      </c>
      <c r="D404" s="142" t="str">
        <f>IF(B146="","",IF(B146="Yes",VLOOKUP(A404,'Supporting Tables'!$F$72:$J$134,5,FALSE),"NA"))</f>
        <v/>
      </c>
      <c r="E404" s="231"/>
      <c r="F404" s="417" t="s">
        <v>557</v>
      </c>
      <c r="G404" s="228"/>
      <c r="H404" s="16">
        <f>IF(G404="",0,VLOOKUP(G404,'Supporting Tables'!$A$90:$B$93,2,FALSE))</f>
        <v>0</v>
      </c>
      <c r="I404" s="142" t="str">
        <f>IF(G146="","",IF(G146="Yes",VLOOKUP(F404,'Supporting Tables'!$F$72:$J$134,5,FALSE),"NA"))</f>
        <v/>
      </c>
      <c r="J404" s="231"/>
      <c r="K404" s="30" t="s">
        <v>553</v>
      </c>
      <c r="L404" s="222"/>
      <c r="M404" s="16">
        <f>IF(L404="",0,VLOOKUP(L404,'Supporting Tables'!$A$90:$B$93,2,FALSE))</f>
        <v>0</v>
      </c>
      <c r="N404" s="142" t="str">
        <f>IF(L146="","",IF(L146="Yes",VLOOKUP(K404,'Supporting Tables'!$F$72:$J$134,5,FALSE),"NA"))</f>
        <v/>
      </c>
      <c r="O404" s="415"/>
      <c r="P404" s="418" t="s">
        <v>558</v>
      </c>
      <c r="Q404" s="222"/>
      <c r="R404" s="16">
        <f>IF(Q404="",0,VLOOKUP(Q404,'Supporting Tables'!$A$90:$B$93,2,FALSE))</f>
        <v>0</v>
      </c>
      <c r="S404" s="142" t="str">
        <f>IF(Q146="","",IF(Q146="Yes",VLOOKUP(P404,'Supporting Tables'!$F$72:$J$134,5,FALSE),"NA"))</f>
        <v/>
      </c>
      <c r="T404" s="416"/>
      <c r="U404" s="181"/>
    </row>
    <row r="405" spans="1:21" ht="34">
      <c r="A405" s="414" t="s">
        <v>557</v>
      </c>
      <c r="B405" s="228"/>
      <c r="C405" s="16">
        <f>IF(B405="",0,VLOOKUP(B405,'Supporting Tables'!$A$90:$B$93,2,FALSE))</f>
        <v>0</v>
      </c>
      <c r="D405" s="142" t="str">
        <f>IF(B147="","",IF(B147="Yes",VLOOKUP(A405,'Supporting Tables'!$F$72:$J$134,5,FALSE),"NA"))</f>
        <v/>
      </c>
      <c r="E405" s="231"/>
      <c r="F405" s="30" t="s">
        <v>354</v>
      </c>
      <c r="G405" s="228"/>
      <c r="H405" s="16">
        <f>IF(G405="",0,VLOOKUP(G405,'Supporting Tables'!$A$90:$B$93,2,FALSE))</f>
        <v>0</v>
      </c>
      <c r="I405" s="142" t="str">
        <f>IF(G147="","",IF(G147="Yes",VLOOKUP(F405,'Supporting Tables'!$F$72:$J$134,5,FALSE),"NA"))</f>
        <v/>
      </c>
      <c r="J405" s="231"/>
      <c r="K405" s="417" t="s">
        <v>556</v>
      </c>
      <c r="L405" s="222"/>
      <c r="M405" s="16">
        <f>IF(L405="",0,VLOOKUP(L405,'Supporting Tables'!$A$90:$B$93,2,FALSE))</f>
        <v>0</v>
      </c>
      <c r="N405" s="142" t="str">
        <f>IF(L147="","",IF(L147="Yes",VLOOKUP(K405,'Supporting Tables'!$F$72:$J$134,5,FALSE),"NA"))</f>
        <v/>
      </c>
      <c r="O405" s="414"/>
      <c r="P405" s="418" t="s">
        <v>559</v>
      </c>
      <c r="Q405" s="222"/>
      <c r="R405" s="16">
        <f>IF(Q405="",0,VLOOKUP(Q405,'Supporting Tables'!$A$90:$B$93,2,FALSE))</f>
        <v>0</v>
      </c>
      <c r="S405" s="142" t="str">
        <f>IF(Q147="","",IF(Q147="Yes",VLOOKUP(P405,'Supporting Tables'!$F$72:$J$134,5,FALSE),"NA"))</f>
        <v/>
      </c>
      <c r="T405" s="416"/>
      <c r="U405" s="181"/>
    </row>
    <row r="406" spans="1:21" ht="68">
      <c r="A406" s="53" t="s">
        <v>352</v>
      </c>
      <c r="B406" s="228"/>
      <c r="C406" s="16">
        <f>IF(B406="",0,VLOOKUP(B406,'Supporting Tables'!$A$90:$B$93,2,FALSE))</f>
        <v>0</v>
      </c>
      <c r="D406" s="142" t="str">
        <f>IF(B148="","",IF(B148="Yes",VLOOKUP(A406,'Supporting Tables'!$F$72:$J$134,5,FALSE),"NA"))</f>
        <v/>
      </c>
      <c r="E406" s="231"/>
      <c r="F406" s="30" t="s">
        <v>355</v>
      </c>
      <c r="G406" s="228"/>
      <c r="H406" s="16">
        <f>IF(G406="",0,VLOOKUP(G406,'Supporting Tables'!$A$90:$B$93,2,FALSE))</f>
        <v>0</v>
      </c>
      <c r="I406" s="142" t="str">
        <f>IF(G148="","",IF(G148="Yes",VLOOKUP(F406,'Supporting Tables'!$F$72:$J$134,5,FALSE),"NA"))</f>
        <v/>
      </c>
      <c r="J406" s="231"/>
      <c r="K406" s="418" t="s">
        <v>558</v>
      </c>
      <c r="L406" s="222"/>
      <c r="M406" s="16">
        <f>IF(L406="",0,VLOOKUP(L406,'Supporting Tables'!$A$90:$B$93,2,FALSE))</f>
        <v>0</v>
      </c>
      <c r="N406" s="142" t="str">
        <f>IF(L148="","",IF(L148="Yes",VLOOKUP(K406,'Supporting Tables'!$F$72:$J$134,5,FALSE),"NA"))</f>
        <v/>
      </c>
      <c r="O406" s="416"/>
      <c r="P406" s="418" t="s">
        <v>564</v>
      </c>
      <c r="Q406" s="222"/>
      <c r="R406" s="16">
        <f>IF(Q406="",0,VLOOKUP(Q406,'Supporting Tables'!$A$90:$B$93,2,FALSE))</f>
        <v>0</v>
      </c>
      <c r="S406" s="142" t="str">
        <f>IF(Q148="","",IF(Q148="Yes",VLOOKUP(P406,'Supporting Tables'!$F$72:$J$134,5,FALSE),"NA"))</f>
        <v/>
      </c>
      <c r="T406" s="416"/>
      <c r="U406" s="181"/>
    </row>
    <row r="407" spans="1:21" ht="34">
      <c r="A407" s="53" t="s">
        <v>353</v>
      </c>
      <c r="B407" s="228"/>
      <c r="C407" s="16">
        <f>IF(B407="",0,VLOOKUP(B407,'Supporting Tables'!$A$90:$B$93,2,FALSE))</f>
        <v>0</v>
      </c>
      <c r="D407" s="142" t="str">
        <f>IF(B149="","",IF(B149="Yes",VLOOKUP(A407,'Supporting Tables'!$F$72:$J$134,5,FALSE),"NA"))</f>
        <v/>
      </c>
      <c r="E407" s="231"/>
      <c r="F407" s="30" t="s">
        <v>356</v>
      </c>
      <c r="G407" s="228"/>
      <c r="H407" s="16">
        <f>IF(G407="",0,VLOOKUP(G407,'Supporting Tables'!$A$90:$B$93,2,FALSE))</f>
        <v>0</v>
      </c>
      <c r="I407" s="142" t="str">
        <f>IF(G149="","",IF(G149="Yes",VLOOKUP(F407,'Supporting Tables'!$F$72:$J$134,5,FALSE),"NA"))</f>
        <v/>
      </c>
      <c r="J407" s="231"/>
      <c r="K407" s="418" t="s">
        <v>559</v>
      </c>
      <c r="L407" s="222"/>
      <c r="M407" s="16">
        <f>IF(L407="",0,VLOOKUP(L407,'Supporting Tables'!$A$90:$B$93,2,FALSE))</f>
        <v>0</v>
      </c>
      <c r="N407" s="142" t="str">
        <f>IF(L149="","",IF(L149="Yes",VLOOKUP(K407,'Supporting Tables'!$F$72:$J$134,5,FALSE),"NA"))</f>
        <v/>
      </c>
      <c r="O407" s="416"/>
      <c r="P407" s="53" t="s">
        <v>373</v>
      </c>
      <c r="Q407" s="222"/>
      <c r="R407" s="16">
        <f>IF(Q407="",0,VLOOKUP(Q407,'Supporting Tables'!$A$90:$B$93,2,FALSE))</f>
        <v>0</v>
      </c>
      <c r="S407" s="142" t="str">
        <f>IF(Q149="","",IF(Q149="Yes",VLOOKUP(P407,'Supporting Tables'!$F$72:$J$134,5,FALSE),"NA"))</f>
        <v/>
      </c>
      <c r="T407" s="415"/>
      <c r="U407" s="181"/>
    </row>
    <row r="408" spans="1:21" ht="34">
      <c r="A408" s="53" t="s">
        <v>354</v>
      </c>
      <c r="B408" s="228"/>
      <c r="C408" s="16">
        <f>IF(B408="",0,VLOOKUP(B408,'Supporting Tables'!$A$90:$B$93,2,FALSE))</f>
        <v>0</v>
      </c>
      <c r="D408" s="142" t="str">
        <f>IF(B150="","",IF(B150="Yes",VLOOKUP(A408,'Supporting Tables'!$F$72:$J$134,5,FALSE),"NA"))</f>
        <v/>
      </c>
      <c r="E408" s="231"/>
      <c r="F408" s="30" t="s">
        <v>357</v>
      </c>
      <c r="G408" s="228"/>
      <c r="H408" s="16">
        <f>IF(G408="",0,VLOOKUP(G408,'Supporting Tables'!$A$90:$B$93,2,FALSE))</f>
        <v>0</v>
      </c>
      <c r="I408" s="142" t="str">
        <f>IF(G150="","",IF(G150="Yes",VLOOKUP(F408,'Supporting Tables'!$F$72:$J$134,5,FALSE),"NA"))</f>
        <v/>
      </c>
      <c r="J408" s="231"/>
      <c r="K408" s="418" t="s">
        <v>560</v>
      </c>
      <c r="L408" s="222"/>
      <c r="M408" s="16">
        <f>IF(L408="",0,VLOOKUP(L408,'Supporting Tables'!$A$90:$B$93,2,FALSE))</f>
        <v>0</v>
      </c>
      <c r="N408" s="142" t="str">
        <f>IF(L150="","",IF(L150="Yes",VLOOKUP(K408,'Supporting Tables'!$F$72:$J$134,5,FALSE),"NA"))</f>
        <v/>
      </c>
      <c r="O408" s="416"/>
      <c r="P408" s="53" t="s">
        <v>374</v>
      </c>
      <c r="Q408" s="222"/>
      <c r="R408" s="16">
        <f>IF(Q408="",0,VLOOKUP(Q408,'Supporting Tables'!$A$90:$B$93,2,FALSE))</f>
        <v>0</v>
      </c>
      <c r="S408" s="142" t="str">
        <f>IF(Q150="","",IF(Q150="Yes",VLOOKUP(P408,'Supporting Tables'!$F$72:$J$134,5,FALSE),"NA"))</f>
        <v/>
      </c>
      <c r="T408" s="415"/>
      <c r="U408" s="181"/>
    </row>
    <row r="409" spans="1:21" ht="34">
      <c r="A409" s="53" t="s">
        <v>355</v>
      </c>
      <c r="B409" s="228"/>
      <c r="C409" s="16">
        <f>IF(B409="",0,VLOOKUP(B409,'Supporting Tables'!$A$90:$B$93,2,FALSE))</f>
        <v>0</v>
      </c>
      <c r="D409" s="142" t="str">
        <f>IF(B151="","",IF(B151="Yes",VLOOKUP(A409,'Supporting Tables'!$F$72:$J$134,5,FALSE),"NA"))</f>
        <v/>
      </c>
      <c r="E409" s="231"/>
      <c r="F409" s="30" t="s">
        <v>358</v>
      </c>
      <c r="G409" s="228"/>
      <c r="H409" s="16">
        <f>IF(G409="",0,VLOOKUP(G409,'Supporting Tables'!$A$90:$B$93,2,FALSE))</f>
        <v>0</v>
      </c>
      <c r="I409" s="142" t="str">
        <f>IF(G151="","",IF(G151="Yes",VLOOKUP(F409,'Supporting Tables'!$F$72:$J$134,5,FALSE),"NA"))</f>
        <v/>
      </c>
      <c r="J409" s="231"/>
      <c r="K409" s="53" t="s">
        <v>376</v>
      </c>
      <c r="L409" s="222"/>
      <c r="M409" s="16">
        <f>IF(L409="",0,VLOOKUP(L409,'Supporting Tables'!$A$90:$B$93,2,FALSE))</f>
        <v>0</v>
      </c>
      <c r="N409" s="142" t="str">
        <f>IF(L151="","",IF(L151="Yes",VLOOKUP(K409,'Supporting Tables'!$F$72:$J$134,5,FALSE),"NA"))</f>
        <v/>
      </c>
      <c r="O409" s="415"/>
      <c r="P409" s="53" t="s">
        <v>376</v>
      </c>
      <c r="Q409" s="222"/>
      <c r="R409" s="16">
        <f>IF(Q409="",0,VLOOKUP(Q409,'Supporting Tables'!$A$90:$B$93,2,FALSE))</f>
        <v>0</v>
      </c>
      <c r="S409" s="142" t="str">
        <f>IF(Q151="","",IF(Q151="Yes",VLOOKUP(P409,'Supporting Tables'!$F$72:$J$134,5,FALSE),"NA"))</f>
        <v/>
      </c>
      <c r="T409" s="415"/>
      <c r="U409" s="181"/>
    </row>
    <row r="410" spans="1:21" ht="34">
      <c r="A410" s="53" t="s">
        <v>356</v>
      </c>
      <c r="B410" s="228"/>
      <c r="C410" s="16">
        <f>IF(B410="",0,VLOOKUP(B410,'Supporting Tables'!$A$90:$B$93,2,FALSE))</f>
        <v>0</v>
      </c>
      <c r="D410" s="142" t="str">
        <f>IF(B152="","",IF(B152="Yes",VLOOKUP(A410,'Supporting Tables'!$F$72:$J$134,5,FALSE),"NA"))</f>
        <v/>
      </c>
      <c r="E410" s="231"/>
      <c r="F410" s="30" t="s">
        <v>31</v>
      </c>
      <c r="G410" s="228"/>
      <c r="H410" s="16">
        <f>IF(G410="",0,VLOOKUP(G410,'Supporting Tables'!$A$90:$B$93,2,FALSE))</f>
        <v>0</v>
      </c>
      <c r="I410" s="142" t="str">
        <f>IF(G152="","",IF(G152="Yes",VLOOKUP(F410,'Supporting Tables'!$F$72:$J$134,5,FALSE),"NA"))</f>
        <v/>
      </c>
      <c r="J410" s="231"/>
      <c r="K410" s="53" t="s">
        <v>377</v>
      </c>
      <c r="L410" s="222"/>
      <c r="M410" s="16">
        <f>IF(L410="",0,VLOOKUP(L410,'Supporting Tables'!$A$90:$B$93,2,FALSE))</f>
        <v>0</v>
      </c>
      <c r="N410" s="142" t="str">
        <f>IF(L152="","",IF(L152="Yes",VLOOKUP(K410,'Supporting Tables'!$F$72:$J$134,5,FALSE),"NA"))</f>
        <v/>
      </c>
      <c r="O410" s="415"/>
      <c r="P410" s="53" t="s">
        <v>377</v>
      </c>
      <c r="Q410" s="222"/>
      <c r="R410" s="16">
        <f>IF(Q410="",0,VLOOKUP(Q410,'Supporting Tables'!$A$90:$B$93,2,FALSE))</f>
        <v>0</v>
      </c>
      <c r="S410" s="142" t="str">
        <f>IF(Q152="","",IF(Q152="Yes",VLOOKUP(P410,'Supporting Tables'!$F$72:$J$134,5,FALSE),"NA"))</f>
        <v/>
      </c>
      <c r="T410" s="415"/>
      <c r="U410" s="181"/>
    </row>
    <row r="411" spans="1:21" ht="51">
      <c r="A411" s="53" t="s">
        <v>357</v>
      </c>
      <c r="B411" s="228"/>
      <c r="C411" s="16">
        <f>IF(B411="",0,VLOOKUP(B411,'Supporting Tables'!$A$90:$B$93,2,FALSE))</f>
        <v>0</v>
      </c>
      <c r="D411" s="142" t="str">
        <f>IF(B153="","",IF(B153="Yes",VLOOKUP(A411,'Supporting Tables'!$F$72:$J$134,5,FALSE),"NA"))</f>
        <v/>
      </c>
      <c r="E411" s="231"/>
      <c r="F411" s="30" t="s">
        <v>359</v>
      </c>
      <c r="G411" s="228"/>
      <c r="H411" s="16">
        <f>IF(G411="",0,VLOOKUP(G411,'Supporting Tables'!$A$90:$B$93,2,FALSE))</f>
        <v>0</v>
      </c>
      <c r="I411" s="142" t="str">
        <f>IF(G153="","",IF(G153="Yes",VLOOKUP(F411,'Supporting Tables'!$F$72:$J$134,5,FALSE),"NA"))</f>
        <v/>
      </c>
      <c r="J411" s="231"/>
      <c r="K411" s="418" t="s">
        <v>563</v>
      </c>
      <c r="L411" s="222"/>
      <c r="M411" s="16">
        <f>IF(L411="",0,VLOOKUP(L411,'Supporting Tables'!$A$90:$B$93,2,FALSE))</f>
        <v>0</v>
      </c>
      <c r="N411" s="142" t="str">
        <f>IF(L153="","",IF(L153="Yes",VLOOKUP(K411,'Supporting Tables'!$F$72:$J$134,5,FALSE),"NA"))</f>
        <v/>
      </c>
      <c r="O411" s="416"/>
      <c r="P411" s="418" t="s">
        <v>565</v>
      </c>
      <c r="Q411" s="222"/>
      <c r="R411" s="16">
        <f>IF(Q411="",0,VLOOKUP(Q411,'Supporting Tables'!$A$90:$B$93,2,FALSE))</f>
        <v>0</v>
      </c>
      <c r="S411" s="142" t="str">
        <f>IF(Q153="","",IF(Q153="Yes",VLOOKUP(P411,'Supporting Tables'!$F$72:$J$134,5,FALSE),"NA"))</f>
        <v/>
      </c>
      <c r="T411" s="416"/>
      <c r="U411" s="181"/>
    </row>
    <row r="412" spans="1:21" ht="51">
      <c r="A412" s="53" t="s">
        <v>358</v>
      </c>
      <c r="B412" s="228"/>
      <c r="C412" s="16">
        <f>IF(B412="",0,VLOOKUP(B412,'Supporting Tables'!$A$90:$B$93,2,FALSE))</f>
        <v>0</v>
      </c>
      <c r="D412" s="142" t="str">
        <f>IF(B154="","",IF(B154="Yes",VLOOKUP(A412,'Supporting Tables'!$F$72:$J$134,5,FALSE),"NA"))</f>
        <v/>
      </c>
      <c r="E412" s="231"/>
      <c r="F412" s="30" t="s">
        <v>360</v>
      </c>
      <c r="G412" s="228"/>
      <c r="H412" s="16">
        <f>IF(G412="",0,VLOOKUP(G412,'Supporting Tables'!$A$90:$B$93,2,FALSE))</f>
        <v>0</v>
      </c>
      <c r="I412" s="142" t="str">
        <f>IF(G154="","",IF(G154="Yes",VLOOKUP(F412,'Supporting Tables'!$F$72:$J$134,5,FALSE),"NA"))</f>
        <v/>
      </c>
      <c r="J412" s="231"/>
      <c r="K412" s="418" t="s">
        <v>564</v>
      </c>
      <c r="L412" s="222"/>
      <c r="M412" s="16">
        <f>IF(L412="",0,VLOOKUP(L412,'Supporting Tables'!$A$90:$B$93,2,FALSE))</f>
        <v>0</v>
      </c>
      <c r="N412" s="142" t="str">
        <f>IF(L154="","",IF(L154="Yes",VLOOKUP(K412,'Supporting Tables'!$F$72:$J$134,5,FALSE),"NA"))</f>
        <v/>
      </c>
      <c r="O412" s="416"/>
      <c r="P412" s="418" t="s">
        <v>569</v>
      </c>
      <c r="Q412" s="222"/>
      <c r="R412" s="16">
        <f>IF(Q412="",0,VLOOKUP(Q412,'Supporting Tables'!$A$90:$B$93,2,FALSE))</f>
        <v>0</v>
      </c>
      <c r="S412" s="142" t="str">
        <f>IF(Q154="","",IF(Q154="Yes",VLOOKUP(P412,'Supporting Tables'!$F$72:$J$134,5,FALSE),"NA"))</f>
        <v/>
      </c>
      <c r="T412" s="416"/>
      <c r="U412" s="181"/>
    </row>
    <row r="413" spans="1:21" ht="34">
      <c r="A413" s="53" t="s">
        <v>31</v>
      </c>
      <c r="B413" s="228"/>
      <c r="C413" s="16">
        <f>IF(B413="",0,VLOOKUP(B413,'Supporting Tables'!$A$90:$B$93,2,FALSE))</f>
        <v>0</v>
      </c>
      <c r="D413" s="142" t="str">
        <f>IF(B155="","",IF(B155="Yes",VLOOKUP(A413,'Supporting Tables'!$F$72:$J$134,5,FALSE),"NA"))</f>
        <v/>
      </c>
      <c r="E413" s="231"/>
      <c r="F413" s="30" t="s">
        <v>363</v>
      </c>
      <c r="G413" s="228"/>
      <c r="H413" s="16">
        <f>IF(G413="",0,VLOOKUP(G413,'Supporting Tables'!$A$90:$B$93,2,FALSE))</f>
        <v>0</v>
      </c>
      <c r="I413" s="142" t="str">
        <f>IF(G155="","",IF(G155="Yes",VLOOKUP(F413,'Supporting Tables'!$F$72:$J$134,5,FALSE),"NA"))</f>
        <v/>
      </c>
      <c r="J413" s="231"/>
      <c r="K413" s="418" t="s">
        <v>562</v>
      </c>
      <c r="L413" s="222"/>
      <c r="M413" s="16">
        <f>IF(L413="",0,VLOOKUP(L413,'Supporting Tables'!$A$90:$B$93,2,FALSE))</f>
        <v>0</v>
      </c>
      <c r="N413" s="142" t="str">
        <f>IF(L155="","",IF(L155="Yes",VLOOKUP(K413,'Supporting Tables'!$F$72:$J$134,5,FALSE),"NA"))</f>
        <v/>
      </c>
      <c r="O413" s="416"/>
      <c r="P413" s="53" t="s">
        <v>379</v>
      </c>
      <c r="Q413" s="222"/>
      <c r="R413" s="16">
        <f>IF(Q413="",0,VLOOKUP(Q413,'Supporting Tables'!$A$90:$B$93,2,FALSE))</f>
        <v>0</v>
      </c>
      <c r="S413" s="142" t="str">
        <f>IF(Q155="","",IF(Q155="Yes",VLOOKUP(P413,'Supporting Tables'!$F$72:$J$134,5,FALSE),"NA"))</f>
        <v/>
      </c>
      <c r="T413" s="415"/>
      <c r="U413" s="181"/>
    </row>
    <row r="414" spans="1:21" ht="51">
      <c r="A414" s="53" t="s">
        <v>359</v>
      </c>
      <c r="B414" s="228"/>
      <c r="C414" s="16">
        <f>IF(B414="",0,VLOOKUP(B414,'Supporting Tables'!$A$90:$B$93,2,FALSE))</f>
        <v>0</v>
      </c>
      <c r="D414" s="142" t="str">
        <f>IF(B156="","",IF(B156="Yes",VLOOKUP(A414,'Supporting Tables'!$F$72:$J$134,5,FALSE),"NA"))</f>
        <v/>
      </c>
      <c r="E414" s="231"/>
      <c r="F414" s="30" t="s">
        <v>364</v>
      </c>
      <c r="G414" s="228"/>
      <c r="H414" s="16">
        <f>IF(G414="",0,VLOOKUP(G414,'Supporting Tables'!$A$90:$B$93,2,FALSE))</f>
        <v>0</v>
      </c>
      <c r="I414" s="142" t="str">
        <f>IF(G156="","",IF(G156="Yes",VLOOKUP(F414,'Supporting Tables'!$F$72:$J$134,5,FALSE),"NA"))</f>
        <v/>
      </c>
      <c r="J414" s="231"/>
      <c r="K414" s="53" t="s">
        <v>379</v>
      </c>
      <c r="L414" s="222"/>
      <c r="M414" s="16">
        <f>IF(L414="",0,VLOOKUP(L414,'Supporting Tables'!$A$90:$B$93,2,FALSE))</f>
        <v>0</v>
      </c>
      <c r="N414" s="142" t="str">
        <f>IF(L156="","",IF(L156="Yes",VLOOKUP(K414,'Supporting Tables'!$F$72:$J$134,5,FALSE),"NA"))</f>
        <v/>
      </c>
      <c r="O414" s="415"/>
      <c r="P414" s="53" t="s">
        <v>380</v>
      </c>
      <c r="Q414" s="222"/>
      <c r="R414" s="16">
        <f>IF(Q414="",0,VLOOKUP(Q414,'Supporting Tables'!$A$90:$B$93,2,FALSE))</f>
        <v>0</v>
      </c>
      <c r="S414" s="142" t="str">
        <f>IF(Q156="","",IF(Q156="Yes",VLOOKUP(P414,'Supporting Tables'!$F$72:$J$134,5,FALSE),"NA"))</f>
        <v/>
      </c>
      <c r="T414" s="415"/>
      <c r="U414" s="181"/>
    </row>
    <row r="415" spans="1:21" ht="68">
      <c r="A415" s="53" t="s">
        <v>360</v>
      </c>
      <c r="B415" s="228"/>
      <c r="C415" s="16">
        <f>IF(B415="",0,VLOOKUP(B415,'Supporting Tables'!$A$90:$B$93,2,FALSE))</f>
        <v>0</v>
      </c>
      <c r="D415" s="142" t="str">
        <f>IF(B157="","",IF(B157="Yes",VLOOKUP(A415,'Supporting Tables'!$F$72:$J$134,5,FALSE),"NA"))</f>
        <v/>
      </c>
      <c r="E415" s="231"/>
      <c r="F415" s="418" t="s">
        <v>558</v>
      </c>
      <c r="G415" s="228"/>
      <c r="H415" s="16">
        <f>IF(G415="",0,VLOOKUP(G415,'Supporting Tables'!$A$90:$B$93,2,FALSE))</f>
        <v>0</v>
      </c>
      <c r="I415" s="142" t="str">
        <f>IF(G157="","",IF(G157="Yes",VLOOKUP(F415,'Supporting Tables'!$F$72:$J$134,5,FALSE),"NA"))</f>
        <v/>
      </c>
      <c r="J415" s="231"/>
      <c r="K415" s="53" t="s">
        <v>380</v>
      </c>
      <c r="L415" s="222"/>
      <c r="M415" s="16">
        <f>IF(L415="",0,VLOOKUP(L415,'Supporting Tables'!$A$90:$B$93,2,FALSE))</f>
        <v>0</v>
      </c>
      <c r="N415" s="142" t="str">
        <f>IF(L157="","",IF(L157="Yes",VLOOKUP(K415,'Supporting Tables'!$F$72:$J$134,5,FALSE),"NA"))</f>
        <v/>
      </c>
      <c r="O415" s="415"/>
      <c r="P415" s="53" t="s">
        <v>303</v>
      </c>
      <c r="Q415" s="16"/>
      <c r="R415" s="16"/>
      <c r="S415" s="142"/>
      <c r="T415" s="224"/>
      <c r="U415" s="181"/>
    </row>
    <row r="416" spans="1:21" ht="102">
      <c r="A416" s="416" t="s">
        <v>558</v>
      </c>
      <c r="B416" s="228"/>
      <c r="C416" s="16">
        <f>IF(B416="",0,VLOOKUP(B416,'Supporting Tables'!$A$90:$B$93,2,FALSE))</f>
        <v>0</v>
      </c>
      <c r="D416" s="142" t="str">
        <f>IF(B158="","",IF(B158="Yes",VLOOKUP(A416,'Supporting Tables'!$F$72:$J$134,5,FALSE),"NA"))</f>
        <v/>
      </c>
      <c r="E416" s="231"/>
      <c r="F416" s="418" t="s">
        <v>559</v>
      </c>
      <c r="G416" s="228"/>
      <c r="H416" s="16">
        <f>IF(G416="",0,VLOOKUP(G416,'Supporting Tables'!$A$90:$B$93,2,FALSE))</f>
        <v>0</v>
      </c>
      <c r="I416" s="142" t="str">
        <f>IF(G158="","",IF(G158="Yes",VLOOKUP(F416,'Supporting Tables'!$F$72:$J$134,5,FALSE),"NA"))</f>
        <v/>
      </c>
      <c r="J416" s="231"/>
      <c r="K416" s="418" t="s">
        <v>565</v>
      </c>
      <c r="L416" s="222"/>
      <c r="M416" s="16">
        <f>IF(L416="",0,VLOOKUP(L416,'Supporting Tables'!$A$90:$B$93,2,FALSE))</f>
        <v>0</v>
      </c>
      <c r="N416" s="142" t="str">
        <f>IF(L158="","",IF(L158="Yes",VLOOKUP(K416,'Supporting Tables'!$F$72:$J$134,5,FALSE),"NA"))</f>
        <v/>
      </c>
      <c r="O416" s="416"/>
      <c r="P416" s="111" t="str">
        <f>IF(P158&lt;&gt;"",P158,"")</f>
        <v/>
      </c>
      <c r="Q416" s="228"/>
      <c r="R416" s="16">
        <f>IF(Q416="",0,VLOOKUP(Q416,'Supporting Tables'!$A$90:$B$93,2,FALSE))</f>
        <v>0</v>
      </c>
      <c r="S416" s="142" t="str">
        <f>IF(Q149="","",IF(Q149="Yes",VLOOKUP(#REF!,'Supporting Tables'!$F$72:$J$134,5,FALSE),"NA"))</f>
        <v/>
      </c>
      <c r="T416" s="224"/>
      <c r="U416" s="181"/>
    </row>
    <row r="417" spans="1:21" ht="34">
      <c r="A417" s="416" t="s">
        <v>559</v>
      </c>
      <c r="B417" s="228"/>
      <c r="C417" s="16">
        <f>IF(B417="",0,VLOOKUP(B417,'Supporting Tables'!$A$90:$B$93,2,FALSE))</f>
        <v>0</v>
      </c>
      <c r="D417" s="142" t="str">
        <f>IF(B159="","",IF(B159="Yes",VLOOKUP(A417,'Supporting Tables'!$F$72:$J$134,5,FALSE),"NA"))</f>
        <v/>
      </c>
      <c r="E417" s="231"/>
      <c r="F417" s="418" t="s">
        <v>560</v>
      </c>
      <c r="G417" s="228"/>
      <c r="H417" s="16">
        <f>IF(G417="",0,VLOOKUP(G417,'Supporting Tables'!$A$90:$B$93,2,FALSE))</f>
        <v>0</v>
      </c>
      <c r="I417" s="142" t="str">
        <f>IF(G159="","",IF(G159="Yes",VLOOKUP(F417,'Supporting Tables'!$F$72:$J$134,5,FALSE),"NA"))</f>
        <v/>
      </c>
      <c r="J417" s="231"/>
      <c r="K417" s="418" t="s">
        <v>569</v>
      </c>
      <c r="L417" s="222"/>
      <c r="M417" s="16">
        <f>IF(L417="",0,VLOOKUP(L417,'Supporting Tables'!$A$90:$B$93,2,FALSE))</f>
        <v>0</v>
      </c>
      <c r="N417" s="142" t="str">
        <f>IF(L159="","",IF(L159="Yes",VLOOKUP(K417,'Supporting Tables'!$F$72:$J$134,5,FALSE),"NA"))</f>
        <v/>
      </c>
      <c r="O417" s="416"/>
      <c r="P417" s="15"/>
      <c r="S417" s="142"/>
      <c r="T417" s="224"/>
      <c r="U417" s="181"/>
    </row>
    <row r="418" spans="1:21" ht="34">
      <c r="A418" s="416" t="s">
        <v>560</v>
      </c>
      <c r="B418" s="228"/>
      <c r="C418" s="16">
        <f>IF(B418="",0,VLOOKUP(B418,'Supporting Tables'!$A$90:$B$93,2,FALSE))</f>
        <v>0</v>
      </c>
      <c r="D418" s="142" t="str">
        <f>IF(B160="","",IF(B160="Yes",VLOOKUP(A418,'Supporting Tables'!$F$72:$J$134,5,FALSE),"NA"))</f>
        <v/>
      </c>
      <c r="E418" s="231"/>
      <c r="F418" s="30" t="s">
        <v>365</v>
      </c>
      <c r="G418" s="228"/>
      <c r="H418" s="16">
        <f>IF(G418="",0,VLOOKUP(G418,'Supporting Tables'!$A$90:$B$93,2,FALSE))</f>
        <v>0</v>
      </c>
      <c r="I418" s="142" t="str">
        <f>IF(G160="","",IF(G160="Yes",VLOOKUP(F418,'Supporting Tables'!$F$72:$J$134,5,FALSE),"NA"))</f>
        <v/>
      </c>
      <c r="J418" s="231"/>
      <c r="K418" s="53" t="s">
        <v>382</v>
      </c>
      <c r="L418" s="222"/>
      <c r="M418" s="16">
        <f>IF(L418="",0,VLOOKUP(L418,'Supporting Tables'!$A$90:$B$93,2,FALSE))</f>
        <v>0</v>
      </c>
      <c r="N418" s="142" t="str">
        <f>IF(L160="","",IF(L160="Yes",VLOOKUP(K418,'Supporting Tables'!$F$72:$J$134,5,FALSE),"NA"))</f>
        <v/>
      </c>
      <c r="O418" s="415"/>
      <c r="P418" s="15"/>
      <c r="S418" s="142"/>
      <c r="T418" s="224"/>
      <c r="U418" s="181"/>
    </row>
    <row r="419" spans="1:21" ht="17">
      <c r="A419" s="53" t="s">
        <v>361</v>
      </c>
      <c r="B419" s="228"/>
      <c r="C419" s="16">
        <f>IF(B419="",0,VLOOKUP(B419,'Supporting Tables'!$A$90:$B$93,2,FALSE))</f>
        <v>0</v>
      </c>
      <c r="D419" s="142" t="str">
        <f>IF(B161="","",IF(B161="Yes",VLOOKUP(A419,'Supporting Tables'!$F$72:$J$134,5,FALSE),"NA"))</f>
        <v/>
      </c>
      <c r="E419" s="231"/>
      <c r="F419" s="53" t="s">
        <v>366</v>
      </c>
      <c r="G419" s="228"/>
      <c r="H419" s="16">
        <f>IF(G419="",0,VLOOKUP(G419,'Supporting Tables'!$A$90:$B$93,2,FALSE))</f>
        <v>0</v>
      </c>
      <c r="I419" s="142" t="str">
        <f>IF(G161="","",IF(G161="Yes",VLOOKUP(F419,'Supporting Tables'!$F$72:$J$134,5,FALSE),"NA"))</f>
        <v/>
      </c>
      <c r="J419" s="231"/>
      <c r="K419" s="53" t="s">
        <v>383</v>
      </c>
      <c r="L419" s="222"/>
      <c r="M419" s="16">
        <f>IF(L419="",0,VLOOKUP(L419,'Supporting Tables'!$A$90:$B$93,2,FALSE))</f>
        <v>0</v>
      </c>
      <c r="N419" s="142" t="str">
        <f>IF(L161="","",IF(L161="Yes",VLOOKUP(K419,'Supporting Tables'!$F$72:$J$134,5,FALSE),"NA"))</f>
        <v/>
      </c>
      <c r="O419" s="415"/>
      <c r="P419" s="15"/>
      <c r="S419" s="142"/>
      <c r="T419" s="224"/>
      <c r="U419" s="181"/>
    </row>
    <row r="420" spans="1:21" ht="17">
      <c r="A420" s="53" t="s">
        <v>362</v>
      </c>
      <c r="B420" s="228"/>
      <c r="C420" s="16">
        <f>IF(B420="",0,VLOOKUP(B420,'Supporting Tables'!$A$90:$B$93,2,FALSE))</f>
        <v>0</v>
      </c>
      <c r="D420" s="142" t="str">
        <f>IF(B162="","",IF(B162="Yes",VLOOKUP(A420,'Supporting Tables'!$F$72:$J$134,5,FALSE),"NA"))</f>
        <v/>
      </c>
      <c r="E420" s="231"/>
      <c r="F420" s="53" t="s">
        <v>367</v>
      </c>
      <c r="G420" s="228"/>
      <c r="H420" s="16">
        <f>IF(G420="",0,VLOOKUP(G420,'Supporting Tables'!$A$90:$B$93,2,FALSE))</f>
        <v>0</v>
      </c>
      <c r="I420" s="142" t="str">
        <f>IF(G162="","",IF(G162="Yes",VLOOKUP(F420,'Supporting Tables'!$F$72:$J$134,5,FALSE),"NA"))</f>
        <v/>
      </c>
      <c r="J420" s="231"/>
      <c r="K420" s="53" t="s">
        <v>303</v>
      </c>
      <c r="L420" s="16"/>
      <c r="M420" s="16"/>
      <c r="N420" s="142"/>
      <c r="O420" s="231"/>
      <c r="P420" s="15"/>
      <c r="S420" s="142"/>
      <c r="T420" s="224"/>
      <c r="U420" s="181"/>
    </row>
    <row r="421" spans="1:21" ht="17">
      <c r="A421" s="53" t="s">
        <v>363</v>
      </c>
      <c r="B421" s="228"/>
      <c r="C421" s="16">
        <f>IF(B421="",0,VLOOKUP(B421,'Supporting Tables'!$A$90:$B$93,2,FALSE))</f>
        <v>0</v>
      </c>
      <c r="D421" s="142" t="str">
        <f>IF(B163="","",IF(B163="Yes",VLOOKUP(A421,'Supporting Tables'!$F$72:$J$134,5,FALSE),"NA"))</f>
        <v/>
      </c>
      <c r="E421" s="231"/>
      <c r="F421" s="53" t="s">
        <v>368</v>
      </c>
      <c r="G421" s="228"/>
      <c r="H421" s="16">
        <f>IF(G421="",0,VLOOKUP(G421,'Supporting Tables'!$A$90:$B$93,2,FALSE))</f>
        <v>0</v>
      </c>
      <c r="I421" s="142" t="str">
        <f>IF(G163="","",IF(G163="Yes",VLOOKUP(F421,'Supporting Tables'!$F$72:$J$134,5,FALSE),"NA"))</f>
        <v/>
      </c>
      <c r="J421" s="231"/>
      <c r="K421" s="111" t="str">
        <f>IF(K163&lt;&gt;"",K163,"")</f>
        <v/>
      </c>
      <c r="L421" s="228"/>
      <c r="M421" s="16">
        <f>IF(L421="",0,VLOOKUP(L421,'Supporting Tables'!$A$90:$B$93,2,FALSE))</f>
        <v>0</v>
      </c>
      <c r="N421" s="142" t="str">
        <f>IF(L161="","",IF(L161="Yes",VLOOKUP(#REF!,'Supporting Tables'!$F$72:$J$134,5,FALSE),"NA"))</f>
        <v/>
      </c>
      <c r="O421" s="231"/>
      <c r="P421" s="15"/>
      <c r="S421" s="142"/>
      <c r="T421" s="224"/>
      <c r="U421" s="181"/>
    </row>
    <row r="422" spans="1:21" ht="34">
      <c r="A422" s="53" t="s">
        <v>364</v>
      </c>
      <c r="B422" s="228"/>
      <c r="C422" s="16">
        <f>IF(B422="",0,VLOOKUP(B422,'Supporting Tables'!$A$90:$B$93,2,FALSE))</f>
        <v>0</v>
      </c>
      <c r="D422" s="142" t="str">
        <f>IF(B164="","",IF(B164="Yes",VLOOKUP(A422,'Supporting Tables'!$F$72:$J$134,5,FALSE),"NA"))</f>
        <v/>
      </c>
      <c r="E422" s="231"/>
      <c r="F422" s="418" t="s">
        <v>566</v>
      </c>
      <c r="G422" s="228"/>
      <c r="H422" s="16">
        <f>IF(G422="",0,VLOOKUP(G422,'Supporting Tables'!$A$90:$B$93,2,FALSE))</f>
        <v>0</v>
      </c>
      <c r="I422" s="142" t="str">
        <f>IF(G164="","",IF(G164="Yes",VLOOKUP(F422,'Supporting Tables'!$F$72:$J$134,5,FALSE),"NA"))</f>
        <v/>
      </c>
      <c r="J422" s="231"/>
      <c r="K422" s="15"/>
      <c r="N422" s="16"/>
      <c r="O422" s="16"/>
      <c r="P422" s="15"/>
      <c r="S422" s="16"/>
      <c r="T422" s="134"/>
      <c r="U422" s="181"/>
    </row>
    <row r="423" spans="1:21" ht="34">
      <c r="A423" s="53" t="s">
        <v>365</v>
      </c>
      <c r="B423" s="228"/>
      <c r="C423" s="16">
        <f>IF(B423="",0,VLOOKUP(B423,'Supporting Tables'!$A$90:$B$93,2,FALSE))</f>
        <v>0</v>
      </c>
      <c r="D423" s="142" t="str">
        <f>IF(B165="","",IF(B165="Yes",VLOOKUP(A423,'Supporting Tables'!$F$72:$J$134,5,FALSE),"NA"))</f>
        <v/>
      </c>
      <c r="E423" s="231"/>
      <c r="F423" s="418" t="s">
        <v>562</v>
      </c>
      <c r="G423" s="228"/>
      <c r="H423" s="16">
        <f>IF(G423="",0,VLOOKUP(G423,'Supporting Tables'!$A$90:$B$93,2,FALSE))</f>
        <v>0</v>
      </c>
      <c r="I423" s="142" t="str">
        <f>IF(G165="","",IF(G165="Yes",VLOOKUP(F423,'Supporting Tables'!$F$72:$J$134,5,FALSE),"NA"))</f>
        <v/>
      </c>
      <c r="J423" s="231"/>
      <c r="K423" s="15"/>
      <c r="N423" s="142" t="str">
        <f>IF(L163="","",IF(L163="Yes",VLOOKUP(K421,'Supporting Tables'!$F$72:$J$134,5,FALSE),"NA"))</f>
        <v/>
      </c>
      <c r="O423" s="231"/>
      <c r="P423" s="15"/>
      <c r="S423" s="142"/>
      <c r="T423" s="224"/>
      <c r="U423" s="181"/>
    </row>
    <row r="424" spans="1:21" ht="51">
      <c r="A424" s="53" t="s">
        <v>366</v>
      </c>
      <c r="B424" s="228"/>
      <c r="C424" s="16">
        <f>IF(B424="",0,VLOOKUP(B424,'Supporting Tables'!$A$90:$B$93,2,FALSE))</f>
        <v>0</v>
      </c>
      <c r="D424" s="142" t="str">
        <f>IF(B166="","",IF(B166="Yes",VLOOKUP(A424,'Supporting Tables'!$F$72:$J$134,5,FALSE),"NA"))</f>
        <v/>
      </c>
      <c r="E424" s="231"/>
      <c r="F424" s="53" t="s">
        <v>371</v>
      </c>
      <c r="G424" s="228"/>
      <c r="H424" s="16">
        <f>IF(G424="",0,VLOOKUP(G424,'Supporting Tables'!$A$90:$B$93,2,FALSE))</f>
        <v>0</v>
      </c>
      <c r="I424" s="142" t="str">
        <f>IF(G166="","",IF(G166="Yes",VLOOKUP(F424,'Supporting Tables'!$F$72:$J$134,5,FALSE),"NA"))</f>
        <v/>
      </c>
      <c r="J424" s="231"/>
      <c r="K424" s="36"/>
      <c r="L424" s="16"/>
      <c r="M424" s="16"/>
      <c r="N424" s="16"/>
      <c r="O424" s="16"/>
      <c r="P424" s="36"/>
      <c r="Q424" s="16"/>
      <c r="R424" s="16"/>
      <c r="S424" s="16"/>
      <c r="T424" s="134"/>
      <c r="U424" s="181"/>
    </row>
    <row r="425" spans="1:21" ht="17">
      <c r="A425" s="53" t="s">
        <v>367</v>
      </c>
      <c r="B425" s="228"/>
      <c r="C425" s="16">
        <f>IF(B425="",0,VLOOKUP(B425,'Supporting Tables'!$A$90:$B$93,2,FALSE))</f>
        <v>0</v>
      </c>
      <c r="D425" s="142" t="str">
        <f>IF(B167="","",IF(B167="Yes",VLOOKUP(A425,'Supporting Tables'!$F$72:$J$134,5,FALSE),"NA"))</f>
        <v/>
      </c>
      <c r="E425" s="231"/>
      <c r="F425" s="53" t="s">
        <v>372</v>
      </c>
      <c r="G425" s="228"/>
      <c r="H425" s="16">
        <f>IF(G425="",0,VLOOKUP(G425,'Supporting Tables'!$A$90:$B$93,2,FALSE))</f>
        <v>0</v>
      </c>
      <c r="I425" s="142" t="str">
        <f>IF(G167="","",IF(G167="Yes",VLOOKUP(F425,'Supporting Tables'!$F$72:$J$134,5,FALSE),"NA"))</f>
        <v/>
      </c>
      <c r="J425" s="231"/>
      <c r="K425" s="36"/>
      <c r="L425" s="16"/>
      <c r="M425" s="16"/>
      <c r="N425" s="16"/>
      <c r="O425" s="16"/>
      <c r="P425" s="36"/>
      <c r="Q425" s="16"/>
      <c r="R425" s="16"/>
      <c r="S425" s="16"/>
      <c r="T425" s="134"/>
      <c r="U425" s="181"/>
    </row>
    <row r="426" spans="1:21" ht="34">
      <c r="A426" s="53" t="s">
        <v>368</v>
      </c>
      <c r="B426" s="228"/>
      <c r="C426" s="16">
        <f>IF(B426="",0,VLOOKUP(B426,'Supporting Tables'!$A$90:$B$93,2,FALSE))</f>
        <v>0</v>
      </c>
      <c r="D426" s="142" t="str">
        <f>IF(B168="","",IF(B168="Yes",VLOOKUP(A426,'Supporting Tables'!$F$72:$J$134,5,FALSE),"NA"))</f>
        <v/>
      </c>
      <c r="E426" s="231"/>
      <c r="F426" s="53" t="s">
        <v>373</v>
      </c>
      <c r="G426" s="228"/>
      <c r="H426" s="16">
        <f>IF(G426="",0,VLOOKUP(G426,'Supporting Tables'!$A$90:$B$93,2,FALSE))</f>
        <v>0</v>
      </c>
      <c r="I426" s="142" t="str">
        <f>IF(G168="","",IF(G168="Yes",VLOOKUP(F426,'Supporting Tables'!$F$72:$J$134,5,FALSE),"NA"))</f>
        <v/>
      </c>
      <c r="J426" s="231"/>
      <c r="K426" s="36"/>
      <c r="L426" s="16"/>
      <c r="M426" s="16"/>
      <c r="N426" s="16"/>
      <c r="O426" s="16"/>
      <c r="P426" s="36"/>
      <c r="Q426" s="16"/>
      <c r="R426" s="16"/>
      <c r="S426" s="16"/>
      <c r="T426" s="134"/>
      <c r="U426" s="181"/>
    </row>
    <row r="427" spans="1:21" ht="51">
      <c r="A427" s="416" t="s">
        <v>561</v>
      </c>
      <c r="B427" s="228"/>
      <c r="C427" s="16">
        <f>IF(B427="",0,VLOOKUP(B427,'Supporting Tables'!$A$90:$B$93,2,FALSE))</f>
        <v>0</v>
      </c>
      <c r="D427" s="142" t="str">
        <f>IF(B169="","",IF(B169="Yes",VLOOKUP(A427,'Supporting Tables'!$F$72:$J$134,5,FALSE),"NA"))</f>
        <v/>
      </c>
      <c r="E427" s="231"/>
      <c r="F427" s="53" t="s">
        <v>374</v>
      </c>
      <c r="G427" s="228"/>
      <c r="H427" s="16">
        <f>IF(G427="",0,VLOOKUP(G427,'Supporting Tables'!$A$90:$B$93,2,FALSE))</f>
        <v>0</v>
      </c>
      <c r="I427" s="142" t="str">
        <f>IF(G169="","",IF(G169="Yes",VLOOKUP(F427,'Supporting Tables'!$F$72:$J$134,5,FALSE),"NA"))</f>
        <v/>
      </c>
      <c r="J427" s="231"/>
      <c r="K427" s="36"/>
      <c r="L427" s="16"/>
      <c r="M427" s="16"/>
      <c r="N427" s="16"/>
      <c r="O427" s="16"/>
      <c r="P427" s="36"/>
      <c r="Q427" s="16"/>
      <c r="R427" s="16"/>
      <c r="S427" s="16"/>
      <c r="T427" s="134"/>
      <c r="U427" s="181"/>
    </row>
    <row r="428" spans="1:21" ht="34">
      <c r="A428" s="416" t="s">
        <v>566</v>
      </c>
      <c r="B428" s="228"/>
      <c r="C428" s="16">
        <f>IF(B428="",0,VLOOKUP(B428,'Supporting Tables'!$A$90:$B$93,2,FALSE))</f>
        <v>0</v>
      </c>
      <c r="D428" s="142" t="str">
        <f>IF(B170="","",IF(B170="Yes",VLOOKUP(A428,'Supporting Tables'!$F$72:$J$134,5,FALSE),"NA"))</f>
        <v/>
      </c>
      <c r="E428" s="231"/>
      <c r="F428" s="53" t="s">
        <v>375</v>
      </c>
      <c r="G428" s="228"/>
      <c r="H428" s="16">
        <f>IF(G428="",0,VLOOKUP(G428,'Supporting Tables'!$A$90:$B$93,2,FALSE))</f>
        <v>0</v>
      </c>
      <c r="I428" s="142" t="str">
        <f>IF(G170="","",IF(G170="Yes",VLOOKUP(F428,'Supporting Tables'!$F$72:$J$134,5,FALSE),"NA"))</f>
        <v/>
      </c>
      <c r="J428" s="231"/>
      <c r="K428" s="36"/>
      <c r="L428" s="16"/>
      <c r="M428" s="16"/>
      <c r="N428" s="16"/>
      <c r="O428" s="16"/>
      <c r="P428" s="36"/>
      <c r="Q428" s="16"/>
      <c r="R428" s="16"/>
      <c r="S428" s="16"/>
      <c r="T428" s="134"/>
      <c r="U428" s="181"/>
    </row>
    <row r="429" spans="1:21" ht="34">
      <c r="A429" s="416" t="s">
        <v>562</v>
      </c>
      <c r="B429" s="228"/>
      <c r="C429" s="16">
        <f>IF(B429="",0,VLOOKUP(B429,'Supporting Tables'!$A$90:$B$93,2,FALSE))</f>
        <v>0</v>
      </c>
      <c r="D429" s="142" t="str">
        <f>IF(B171="","",IF(B171="Yes",VLOOKUP(A429,'Supporting Tables'!$F$72:$J$134,5,FALSE),"NA"))</f>
        <v/>
      </c>
      <c r="E429" s="231"/>
      <c r="F429" s="53" t="s">
        <v>376</v>
      </c>
      <c r="G429" s="228"/>
      <c r="H429" s="16">
        <f>IF(G429="",0,VLOOKUP(G429,'Supporting Tables'!$A$90:$B$93,2,FALSE))</f>
        <v>0</v>
      </c>
      <c r="I429" s="142" t="str">
        <f>IF(G171="","",IF(G171="Yes",VLOOKUP(F429,'Supporting Tables'!$F$72:$J$134,5,FALSE),"NA"))</f>
        <v/>
      </c>
      <c r="J429" s="231"/>
      <c r="K429" s="36"/>
      <c r="L429" s="16"/>
      <c r="M429" s="16"/>
      <c r="N429" s="16"/>
      <c r="O429" s="16"/>
      <c r="P429" s="36"/>
      <c r="Q429" s="16"/>
      <c r="R429" s="16"/>
      <c r="S429" s="16"/>
      <c r="T429" s="134"/>
      <c r="U429" s="181"/>
    </row>
    <row r="430" spans="1:21" ht="34">
      <c r="A430" s="53" t="s">
        <v>369</v>
      </c>
      <c r="B430" s="228"/>
      <c r="C430" s="16">
        <f>IF(B430="",0,VLOOKUP(B430,'Supporting Tables'!$A$90:$B$93,2,FALSE))</f>
        <v>0</v>
      </c>
      <c r="D430" s="142" t="str">
        <f>IF(B172="","",IF(B172="Yes",VLOOKUP(A430,'Supporting Tables'!$F$72:$J$134,5,FALSE),"NA"))</f>
        <v/>
      </c>
      <c r="E430" s="231"/>
      <c r="F430" s="53" t="s">
        <v>377</v>
      </c>
      <c r="G430" s="228"/>
      <c r="H430" s="16">
        <f>IF(G430="",0,VLOOKUP(G430,'Supporting Tables'!$A$90:$B$93,2,FALSE))</f>
        <v>0</v>
      </c>
      <c r="I430" s="142" t="str">
        <f>IF(G172="","",IF(G172="Yes",VLOOKUP(F430,'Supporting Tables'!$F$72:$J$134,5,FALSE),"NA"))</f>
        <v/>
      </c>
      <c r="J430" s="231"/>
      <c r="K430" s="36"/>
      <c r="L430" s="16"/>
      <c r="M430" s="16"/>
      <c r="N430" s="16"/>
      <c r="O430" s="16"/>
      <c r="P430" s="36"/>
      <c r="Q430" s="16"/>
      <c r="R430" s="16"/>
      <c r="S430" s="16"/>
      <c r="T430" s="134"/>
      <c r="U430" s="181"/>
    </row>
    <row r="431" spans="1:21" ht="34">
      <c r="A431" s="53" t="s">
        <v>370</v>
      </c>
      <c r="B431" s="228"/>
      <c r="C431" s="16">
        <f>IF(B431="",0,VLOOKUP(B431,'Supporting Tables'!$A$90:$B$93,2,FALSE))</f>
        <v>0</v>
      </c>
      <c r="D431" s="142" t="str">
        <f>IF(B173="","",IF(B173="Yes",VLOOKUP(A431,'Supporting Tables'!$F$72:$J$134,5,FALSE),"NA"))</f>
        <v/>
      </c>
      <c r="E431" s="231"/>
      <c r="F431" s="418" t="s">
        <v>563</v>
      </c>
      <c r="G431" s="228"/>
      <c r="H431" s="16">
        <f>IF(G431="",0,VLOOKUP(G431,'Supporting Tables'!$A$90:$B$93,2,FALSE))</f>
        <v>0</v>
      </c>
      <c r="I431" s="142" t="str">
        <f>IF(G173="","",IF(G173="Yes",VLOOKUP(F431,'Supporting Tables'!$F$72:$J$134,5,FALSE),"NA"))</f>
        <v/>
      </c>
      <c r="J431" s="231"/>
      <c r="K431" s="36"/>
      <c r="L431" s="16"/>
      <c r="M431" s="16"/>
      <c r="N431" s="16"/>
      <c r="O431" s="16"/>
      <c r="P431" s="36"/>
      <c r="Q431" s="16"/>
      <c r="R431" s="16"/>
      <c r="S431" s="16"/>
      <c r="T431" s="134"/>
      <c r="U431" s="181"/>
    </row>
    <row r="432" spans="1:21" ht="51">
      <c r="A432" s="53" t="s">
        <v>371</v>
      </c>
      <c r="B432" s="228"/>
      <c r="C432" s="16">
        <f>IF(B432="",0,VLOOKUP(B432,'Supporting Tables'!$A$90:$B$93,2,FALSE))</f>
        <v>0</v>
      </c>
      <c r="D432" s="142" t="str">
        <f>IF(B174="","",IF(B174="Yes",VLOOKUP(A432,'Supporting Tables'!$F$72:$J$134,5,FALSE),"NA"))</f>
        <v/>
      </c>
      <c r="E432" s="231"/>
      <c r="F432" s="418" t="s">
        <v>564</v>
      </c>
      <c r="G432" s="228"/>
      <c r="H432" s="16">
        <f>IF(G432="",0,VLOOKUP(G432,'Supporting Tables'!$A$90:$B$93,2,FALSE))</f>
        <v>0</v>
      </c>
      <c r="I432" s="142" t="str">
        <f>IF(G174="","",IF(G174="Yes",VLOOKUP(F432,'Supporting Tables'!$F$72:$J$134,5,FALSE),"NA"))</f>
        <v/>
      </c>
      <c r="J432" s="231"/>
      <c r="K432" s="36"/>
      <c r="L432" s="16"/>
      <c r="M432" s="16"/>
      <c r="N432" s="16"/>
      <c r="O432" s="16"/>
      <c r="P432" s="36"/>
      <c r="Q432" s="16"/>
      <c r="R432" s="16"/>
      <c r="S432" s="16"/>
      <c r="T432" s="134"/>
      <c r="U432" s="181"/>
    </row>
    <row r="433" spans="1:21" ht="17">
      <c r="A433" s="53" t="s">
        <v>372</v>
      </c>
      <c r="B433" s="228"/>
      <c r="C433" s="16">
        <f>IF(B433="",0,VLOOKUP(B433,'Supporting Tables'!$A$90:$B$93,2,FALSE))</f>
        <v>0</v>
      </c>
      <c r="D433" s="142" t="str">
        <f>IF(B175="","",IF(B175="Yes",VLOOKUP(A433,'Supporting Tables'!$F$72:$J$134,5,FALSE),"NA"))</f>
        <v/>
      </c>
      <c r="E433" s="231"/>
      <c r="F433" s="53" t="s">
        <v>378</v>
      </c>
      <c r="G433" s="228"/>
      <c r="H433" s="16">
        <f>IF(G433="",0,VLOOKUP(G433,'Supporting Tables'!$A$90:$B$93,2,FALSE))</f>
        <v>0</v>
      </c>
      <c r="I433" s="142" t="str">
        <f>IF(G175="","",IF(G175="Yes",VLOOKUP(F433,'Supporting Tables'!$F$72:$J$134,5,FALSE),"NA"))</f>
        <v/>
      </c>
      <c r="J433" s="231"/>
      <c r="K433" s="36"/>
      <c r="L433" s="16"/>
      <c r="M433" s="16"/>
      <c r="N433" s="16"/>
      <c r="O433" s="16"/>
      <c r="P433" s="36"/>
      <c r="Q433" s="16"/>
      <c r="R433" s="16"/>
      <c r="S433" s="16"/>
      <c r="T433" s="134"/>
      <c r="U433" s="181"/>
    </row>
    <row r="434" spans="1:21" ht="34">
      <c r="A434" s="53" t="s">
        <v>373</v>
      </c>
      <c r="B434" s="228"/>
      <c r="C434" s="16">
        <f>IF(B434="",0,VLOOKUP(B434,'Supporting Tables'!$A$90:$B$93,2,FALSE))</f>
        <v>0</v>
      </c>
      <c r="D434" s="142" t="str">
        <f>IF(B176="","",IF(B176="Yes",VLOOKUP(A434,'Supporting Tables'!$F$72:$J$134,5,FALSE),"NA"))</f>
        <v/>
      </c>
      <c r="E434" s="231"/>
      <c r="F434" s="53" t="s">
        <v>379</v>
      </c>
      <c r="G434" s="228"/>
      <c r="H434" s="16">
        <f>IF(G434="",0,VLOOKUP(G434,'Supporting Tables'!$A$90:$B$93,2,FALSE))</f>
        <v>0</v>
      </c>
      <c r="I434" s="142" t="str">
        <f>IF(G176="","",IF(G176="Yes",VLOOKUP(F434,'Supporting Tables'!$F$72:$J$134,5,FALSE),"NA"))</f>
        <v/>
      </c>
      <c r="J434" s="231"/>
      <c r="K434" s="36"/>
      <c r="L434" s="16"/>
      <c r="M434" s="16"/>
      <c r="N434" s="16"/>
      <c r="O434" s="16"/>
      <c r="P434" s="36"/>
      <c r="Q434" s="16"/>
      <c r="R434" s="16"/>
      <c r="S434" s="16"/>
      <c r="T434" s="134"/>
      <c r="U434" s="181"/>
    </row>
    <row r="435" spans="1:21" ht="17">
      <c r="A435" s="53" t="s">
        <v>374</v>
      </c>
      <c r="B435" s="228"/>
      <c r="C435" s="16">
        <f>IF(B435="",0,VLOOKUP(B435,'Supporting Tables'!$A$90:$B$93,2,FALSE))</f>
        <v>0</v>
      </c>
      <c r="D435" s="142" t="str">
        <f>IF(B177="","",IF(B177="Yes",VLOOKUP(A435,'Supporting Tables'!$F$72:$J$134,5,FALSE),"NA"))</f>
        <v/>
      </c>
      <c r="E435" s="231"/>
      <c r="F435" s="53" t="s">
        <v>380</v>
      </c>
      <c r="G435" s="228"/>
      <c r="H435" s="16">
        <f>IF(G435="",0,VLOOKUP(G435,'Supporting Tables'!$A$90:$B$93,2,FALSE))</f>
        <v>0</v>
      </c>
      <c r="I435" s="142" t="str">
        <f>IF(G177="","",IF(G177="Yes",VLOOKUP(F435,'Supporting Tables'!$F$72:$J$134,5,FALSE),"NA"))</f>
        <v/>
      </c>
      <c r="J435" s="231"/>
      <c r="K435" s="36"/>
      <c r="L435" s="16"/>
      <c r="M435" s="16"/>
      <c r="N435" s="16"/>
      <c r="O435" s="16"/>
      <c r="P435" s="36"/>
      <c r="Q435" s="16"/>
      <c r="R435" s="16"/>
      <c r="S435" s="16"/>
      <c r="T435" s="134"/>
      <c r="U435" s="181"/>
    </row>
    <row r="436" spans="1:21" ht="34">
      <c r="A436" s="53" t="s">
        <v>375</v>
      </c>
      <c r="B436" s="228"/>
      <c r="C436" s="16">
        <f>IF(B436="",0,VLOOKUP(B436,'Supporting Tables'!$A$90:$B$93,2,FALSE))</f>
        <v>0</v>
      </c>
      <c r="D436" s="142" t="str">
        <f>IF(B178="","",IF(B178="Yes",VLOOKUP(A436,'Supporting Tables'!$F$72:$J$134,5,FALSE),"NA"))</f>
        <v/>
      </c>
      <c r="E436" s="231"/>
      <c r="F436" s="53" t="s">
        <v>381</v>
      </c>
      <c r="G436" s="228"/>
      <c r="H436" s="16">
        <f>IF(G436="",0,VLOOKUP(G436,'Supporting Tables'!$A$90:$B$93,2,FALSE))</f>
        <v>0</v>
      </c>
      <c r="I436" s="142" t="str">
        <f>IF(G178="","",IF(G178="Yes",VLOOKUP(F436,'Supporting Tables'!$F$72:$J$134,5,FALSE),"NA"))</f>
        <v/>
      </c>
      <c r="J436" s="231"/>
      <c r="K436" s="36"/>
      <c r="L436" s="16"/>
      <c r="M436" s="16"/>
      <c r="N436" s="16"/>
      <c r="O436" s="16"/>
      <c r="P436" s="36"/>
      <c r="Q436" s="16"/>
      <c r="R436" s="16"/>
      <c r="S436" s="16"/>
      <c r="T436" s="134"/>
      <c r="U436" s="181"/>
    </row>
    <row r="437" spans="1:21" ht="17">
      <c r="A437" s="53" t="s">
        <v>376</v>
      </c>
      <c r="B437" s="228"/>
      <c r="C437" s="16">
        <f>IF(B437="",0,VLOOKUP(B437,'Supporting Tables'!$A$90:$B$93,2,FALSE))</f>
        <v>0</v>
      </c>
      <c r="D437" s="142" t="str">
        <f>IF(B179="","",IF(B179="Yes",VLOOKUP(A437,'Supporting Tables'!$F$72:$J$134,5,FALSE),"NA"))</f>
        <v/>
      </c>
      <c r="E437" s="231"/>
      <c r="F437" s="53" t="s">
        <v>382</v>
      </c>
      <c r="G437" s="228"/>
      <c r="H437" s="16">
        <f>IF(G437="",0,VLOOKUP(G437,'Supporting Tables'!$A$90:$B$93,2,FALSE))</f>
        <v>0</v>
      </c>
      <c r="I437" s="142" t="str">
        <f>IF(G179="","",IF(G179="Yes",VLOOKUP(F437,'Supporting Tables'!$F$72:$J$134,5,FALSE),"NA"))</f>
        <v/>
      </c>
      <c r="J437" s="231"/>
      <c r="K437" s="36"/>
      <c r="L437" s="16"/>
      <c r="M437" s="16"/>
      <c r="N437" s="16"/>
      <c r="O437" s="16"/>
      <c r="P437" s="36"/>
      <c r="Q437" s="16"/>
      <c r="R437" s="16"/>
      <c r="S437" s="16"/>
      <c r="T437" s="134"/>
      <c r="U437" s="181"/>
    </row>
    <row r="438" spans="1:21" ht="34">
      <c r="A438" s="53" t="s">
        <v>377</v>
      </c>
      <c r="B438" s="228"/>
      <c r="C438" s="16">
        <f>IF(B438="",0,VLOOKUP(B438,'Supporting Tables'!$A$90:$B$93,2,FALSE))</f>
        <v>0</v>
      </c>
      <c r="D438" s="142" t="str">
        <f>IF(B180="","",IF(B180="Yes",VLOOKUP(A438,'Supporting Tables'!$F$72:$J$134,5,FALSE),"NA"))</f>
        <v/>
      </c>
      <c r="E438" s="231"/>
      <c r="F438" s="53" t="s">
        <v>383</v>
      </c>
      <c r="G438" s="228"/>
      <c r="H438" s="16">
        <f>IF(G438="",0,VLOOKUP(G438,'Supporting Tables'!$A$90:$B$93,2,FALSE))</f>
        <v>0</v>
      </c>
      <c r="I438" s="142" t="str">
        <f>IF(G180="","",IF(G180="Yes",VLOOKUP(F438,'Supporting Tables'!$F$72:$J$134,5,FALSE),"NA"))</f>
        <v/>
      </c>
      <c r="J438" s="231"/>
      <c r="K438" s="36"/>
      <c r="L438" s="16"/>
      <c r="M438" s="16"/>
      <c r="N438" s="16"/>
      <c r="O438" s="16"/>
      <c r="P438" s="36"/>
      <c r="Q438" s="16"/>
      <c r="R438" s="16"/>
      <c r="S438" s="16"/>
      <c r="T438" s="134"/>
      <c r="U438" s="181"/>
    </row>
    <row r="439" spans="1:21" ht="51">
      <c r="A439" s="416" t="s">
        <v>563</v>
      </c>
      <c r="B439" s="228"/>
      <c r="C439" s="16">
        <f>IF(B439="",0,VLOOKUP(B439,'Supporting Tables'!$A$90:$B$93,2,FALSE))</f>
        <v>0</v>
      </c>
      <c r="D439" s="142" t="str">
        <f>IF(B181="","",IF(B181="Yes",VLOOKUP(A439,'Supporting Tables'!$F$72:$J$134,5,FALSE),"NA"))</f>
        <v/>
      </c>
      <c r="E439" s="231"/>
      <c r="F439" s="418" t="s">
        <v>565</v>
      </c>
      <c r="G439" s="228"/>
      <c r="H439" s="16">
        <f>IF(G439="",0,VLOOKUP(G439,'Supporting Tables'!$A$90:$B$93,2,FALSE))</f>
        <v>0</v>
      </c>
      <c r="I439" s="142" t="str">
        <f>IF(G181="","",IF(G181="Yes",VLOOKUP(F439,'Supporting Tables'!$F$72:$J$134,5,FALSE),"NA"))</f>
        <v/>
      </c>
      <c r="J439" s="231"/>
      <c r="K439" s="36"/>
      <c r="L439" s="16"/>
      <c r="M439" s="16"/>
      <c r="N439" s="16"/>
      <c r="O439" s="16"/>
      <c r="P439" s="36"/>
      <c r="Q439" s="16"/>
      <c r="R439" s="16"/>
      <c r="S439" s="16"/>
      <c r="T439" s="134"/>
      <c r="U439" s="181"/>
    </row>
    <row r="440" spans="1:21" ht="68">
      <c r="A440" s="416" t="s">
        <v>564</v>
      </c>
      <c r="B440" s="228"/>
      <c r="C440" s="16">
        <f>IF(B440="",0,VLOOKUP(B440,'Supporting Tables'!$A$90:$B$93,2,FALSE))</f>
        <v>0</v>
      </c>
      <c r="D440" s="142" t="str">
        <f>IF(B182="","",IF(B182="Yes",VLOOKUP(A440,'Supporting Tables'!$F$72:$J$134,5,FALSE),"NA"))</f>
        <v/>
      </c>
      <c r="E440" s="231"/>
      <c r="F440" s="418" t="s">
        <v>569</v>
      </c>
      <c r="G440" s="228"/>
      <c r="H440" s="16">
        <f>IF(G440="",0,VLOOKUP(G440,'Supporting Tables'!$A$90:$B$93,2,FALSE))</f>
        <v>0</v>
      </c>
      <c r="I440" s="142" t="str">
        <f>IF(G182="","",IF(G182="Yes",VLOOKUP(F440,'Supporting Tables'!$F$72:$J$134,5,FALSE),"NA"))</f>
        <v/>
      </c>
      <c r="J440" s="231"/>
      <c r="K440" s="36"/>
      <c r="L440" s="16"/>
      <c r="M440" s="16"/>
      <c r="N440" s="16"/>
      <c r="O440" s="16"/>
      <c r="P440" s="36"/>
      <c r="Q440" s="16"/>
      <c r="R440" s="16"/>
      <c r="S440" s="16"/>
      <c r="T440" s="134"/>
      <c r="U440" s="181"/>
    </row>
    <row r="441" spans="1:21" ht="51">
      <c r="A441" s="416" t="s">
        <v>565</v>
      </c>
      <c r="B441" s="228"/>
      <c r="C441" s="16">
        <f>IF(B441="",0,VLOOKUP(B441,'Supporting Tables'!$A$90:$B$93,2,FALSE))</f>
        <v>0</v>
      </c>
      <c r="D441" s="142" t="str">
        <f>IF(B183="","",IF(B183="Yes",VLOOKUP(A441,'Supporting Tables'!$F$72:$J$134,5,FALSE),"NA"))</f>
        <v/>
      </c>
      <c r="E441" s="231"/>
      <c r="F441" s="53" t="s">
        <v>303</v>
      </c>
      <c r="G441" s="16"/>
      <c r="H441" s="16"/>
      <c r="I441" s="142"/>
      <c r="J441" s="231"/>
      <c r="K441" s="36"/>
      <c r="L441" s="16"/>
      <c r="M441" s="16"/>
      <c r="N441" s="16"/>
      <c r="O441" s="16"/>
      <c r="P441" s="36"/>
      <c r="Q441" s="16"/>
      <c r="R441" s="16"/>
      <c r="S441" s="16"/>
      <c r="T441" s="134"/>
      <c r="U441" s="181"/>
    </row>
    <row r="442" spans="1:21" ht="17">
      <c r="A442" s="416" t="s">
        <v>569</v>
      </c>
      <c r="B442" s="228"/>
      <c r="C442" s="16">
        <f>IF(B442="",0,VLOOKUP(B442,'Supporting Tables'!$A$90:$B$93,2,FALSE))</f>
        <v>0</v>
      </c>
      <c r="D442" s="142" t="str">
        <f>IF(B184="","",IF(B184="Yes",VLOOKUP(A442,'Supporting Tables'!$F$72:$J$134,5,FALSE),"NA"))</f>
        <v/>
      </c>
      <c r="E442" s="231"/>
      <c r="F442" s="111" t="str">
        <f>IF(F235&lt;&gt;"",F235,"")</f>
        <v xml:space="preserve">Change industry co-management </v>
      </c>
      <c r="G442" s="228"/>
      <c r="H442" s="16">
        <f>IF(G442="",0,VLOOKUP(G442,'Supporting Tables'!$A$90:$B$93,2,FALSE))</f>
        <v>0</v>
      </c>
      <c r="I442" s="142" t="str">
        <f>IF(G184="","",IF(G184="Yes",VLOOKUP(F442,'Supporting Tables'!$F$72:$J$134,5,FALSE),"NA"))</f>
        <v/>
      </c>
      <c r="J442" s="231"/>
      <c r="K442" s="36"/>
      <c r="L442" s="16"/>
      <c r="M442" s="16"/>
      <c r="N442" s="16"/>
      <c r="O442" s="16"/>
      <c r="P442" s="36"/>
      <c r="Q442" s="16"/>
      <c r="R442" s="16"/>
      <c r="S442" s="16"/>
      <c r="T442" s="134"/>
      <c r="U442" s="181"/>
    </row>
    <row r="443" spans="1:21" ht="17">
      <c r="A443" s="53" t="s">
        <v>379</v>
      </c>
      <c r="B443" s="228"/>
      <c r="C443" s="16">
        <f>IF(B443="",0,VLOOKUP(B443,'Supporting Tables'!$A$90:$B$93,2,FALSE))</f>
        <v>0</v>
      </c>
      <c r="D443" s="142" t="str">
        <f>IF(B185="","",IF(B185="Yes",VLOOKUP(A443,'Supporting Tables'!$F$72:$J$134,5,FALSE),"NA"))</f>
        <v/>
      </c>
      <c r="E443" s="231"/>
      <c r="F443" s="15"/>
      <c r="J443" s="16"/>
      <c r="K443" s="36"/>
      <c r="L443" s="16"/>
      <c r="M443" s="16"/>
      <c r="N443" s="16"/>
      <c r="O443" s="16"/>
      <c r="P443" s="36"/>
      <c r="Q443" s="16"/>
      <c r="R443" s="16"/>
      <c r="S443" s="16"/>
      <c r="T443" s="134"/>
      <c r="U443" s="181"/>
    </row>
    <row r="444" spans="1:21" ht="17">
      <c r="A444" s="53" t="s">
        <v>380</v>
      </c>
      <c r="B444" s="228"/>
      <c r="C444" s="16">
        <f>IF(B444="",0,VLOOKUP(B444,'Supporting Tables'!$A$90:$B$93,2,FALSE))</f>
        <v>0</v>
      </c>
      <c r="D444" s="142" t="str">
        <f>IF(B186="","",IF(B186="Yes",VLOOKUP(A444,'Supporting Tables'!$F$72:$J$134,5,FALSE),"NA"))</f>
        <v/>
      </c>
      <c r="E444" s="231"/>
      <c r="F444" s="15"/>
      <c r="I444" s="142" t="str">
        <f>IF(G184="","",IF(G184="Yes",VLOOKUP(F442,'Supporting Tables'!$F$72:$J$134,5,FALSE),"NA"))</f>
        <v/>
      </c>
      <c r="J444" s="231"/>
      <c r="K444" s="36"/>
      <c r="L444" s="16"/>
      <c r="M444" s="16"/>
      <c r="N444" s="16"/>
      <c r="O444" s="16"/>
      <c r="P444" s="36"/>
      <c r="Q444" s="16"/>
      <c r="R444" s="16"/>
      <c r="S444" s="16"/>
      <c r="T444" s="134"/>
      <c r="U444" s="181"/>
    </row>
    <row r="445" spans="1:21" ht="17">
      <c r="A445" s="53" t="s">
        <v>303</v>
      </c>
      <c r="B445" s="16"/>
      <c r="C445" s="16"/>
      <c r="D445" s="16"/>
      <c r="E445" s="16"/>
      <c r="F445" s="36"/>
      <c r="G445" s="16"/>
      <c r="H445" s="16"/>
      <c r="I445" s="16"/>
      <c r="J445" s="16"/>
      <c r="K445" s="36"/>
      <c r="L445" s="16"/>
      <c r="M445" s="16"/>
      <c r="N445" s="16"/>
      <c r="O445" s="16"/>
      <c r="P445" s="36"/>
      <c r="Q445" s="16"/>
      <c r="R445" s="16"/>
      <c r="S445" s="16"/>
      <c r="T445" s="134"/>
      <c r="U445" s="181"/>
    </row>
    <row r="446" spans="1:21">
      <c r="A446" s="111" t="str">
        <f>IF(A252&lt;&gt;"",A252,"")</f>
        <v>Open areas to fishing</v>
      </c>
      <c r="B446" s="228"/>
      <c r="C446" s="16">
        <f>IF(B446="",0,VLOOKUP(B446,'Supporting Tables'!$A$90:$B$93,2,FALSE))</f>
        <v>0</v>
      </c>
      <c r="D446" s="142" t="str">
        <f>IF(B188="","",IF(B188="Yes",VLOOKUP(A446,'Supporting Tables'!$F$72:$J$134,5,FALSE),"NA"))</f>
        <v/>
      </c>
      <c r="E446" s="231"/>
      <c r="F446" s="36"/>
      <c r="G446" s="16"/>
      <c r="H446" s="16"/>
      <c r="I446" s="16"/>
      <c r="J446" s="16"/>
      <c r="K446" s="36"/>
      <c r="L446" s="16"/>
      <c r="M446" s="16"/>
      <c r="N446" s="16"/>
      <c r="O446" s="16"/>
      <c r="P446" s="36"/>
      <c r="Q446" s="16"/>
      <c r="R446" s="16"/>
      <c r="S446" s="16"/>
      <c r="T446" s="134"/>
      <c r="U446" s="181"/>
    </row>
    <row r="447" spans="1:21">
      <c r="A447" s="36"/>
      <c r="B447" s="16"/>
      <c r="C447" s="16"/>
      <c r="D447" s="16"/>
      <c r="E447" s="16"/>
      <c r="F447" s="36"/>
      <c r="G447" s="16"/>
      <c r="H447" s="16"/>
      <c r="I447" s="16"/>
      <c r="J447" s="16"/>
      <c r="K447" s="36"/>
      <c r="L447" s="16"/>
      <c r="M447" s="16"/>
      <c r="N447" s="16"/>
      <c r="O447" s="16"/>
      <c r="P447" s="36"/>
      <c r="Q447" s="16"/>
      <c r="R447" s="16"/>
      <c r="S447" s="16"/>
      <c r="T447" s="134"/>
      <c r="U447" s="181"/>
    </row>
    <row r="448" spans="1:21" ht="19">
      <c r="A448" s="56" t="s">
        <v>415</v>
      </c>
      <c r="B448" s="28" t="str">
        <f>IF(MAX(C387:C446)&gt;0,IF(C448&lt;='Supporting Tables'!$B$90,'Supporting Tables'!$A$90,IF(C448&lt;='Supporting Tables'!$B$91,'Supporting Tables'!$A$91,IF(C448&lt;='Supporting Tables'!$B$92,'Supporting Tables'!$A$92,'Supporting Tables'!$A$93)))," ")</f>
        <v xml:space="preserve"> </v>
      </c>
      <c r="C448" s="28" t="e">
        <f t="array" ref="C448">MEDIAN(IF(C387:C446&lt;&gt;0,C387:C446))</f>
        <v>#NUM!</v>
      </c>
      <c r="D448" s="28"/>
      <c r="E448" s="28"/>
      <c r="F448" s="56" t="s">
        <v>415</v>
      </c>
      <c r="G448" s="28" t="str">
        <f>IF(MAX(H387:H442)&gt;0,IF(H448&lt;='Supporting Tables'!$B$90,'Supporting Tables'!$A$90,IF(H448&lt;='Supporting Tables'!$B$91,'Supporting Tables'!$A$91,IF(H448&lt;='Supporting Tables'!$B$92,'Supporting Tables'!$A$92,'Supporting Tables'!$A$93)))," ")</f>
        <v xml:space="preserve"> </v>
      </c>
      <c r="H448" s="28" t="e">
        <f t="array" ref="H448">MEDIAN(IF(H387:H442&lt;&gt;0,H387:H442))</f>
        <v>#NUM!</v>
      </c>
      <c r="I448" s="28"/>
      <c r="J448" s="28"/>
      <c r="K448" s="56" t="s">
        <v>415</v>
      </c>
      <c r="L448" s="28" t="str">
        <f>IF(MAX(M387:M421)&gt;0,IF(M448&lt;='Supporting Tables'!$B$90,'Supporting Tables'!$A$90,IF(M448&lt;='Supporting Tables'!$B$91,'Supporting Tables'!$A$91,IF(M448&lt;='Supporting Tables'!$B$92,'Supporting Tables'!$A$92,'Supporting Tables'!$A$93)))," ")</f>
        <v xml:space="preserve"> </v>
      </c>
      <c r="M448" s="28" t="e">
        <f t="array" ref="M448">MEDIAN(IF(M387:M421&lt;&gt;0,M387:M421))</f>
        <v>#NUM!</v>
      </c>
      <c r="N448" s="28"/>
      <c r="O448" s="28"/>
      <c r="P448" s="56" t="s">
        <v>415</v>
      </c>
      <c r="Q448" s="28" t="str">
        <f>IF(MAX(R387:R416)&gt;0,IF(R448&lt;='Supporting Tables'!$B$90,'Supporting Tables'!$A$90,IF(R448&lt;='Supporting Tables'!$B$91,'Supporting Tables'!$A$91,IF(R448&lt;='Supporting Tables'!$B$92,'Supporting Tables'!$A$92,'Supporting Tables'!$A$93)))," ")</f>
        <v xml:space="preserve"> </v>
      </c>
      <c r="R448" s="28" t="e">
        <f t="array" ref="R448">MEDIAN(IF(R387:R416&lt;&gt;0,R387:R416))</f>
        <v>#NUM!</v>
      </c>
      <c r="S448" s="28"/>
      <c r="T448" s="135"/>
      <c r="U448" s="181"/>
    </row>
    <row r="449" spans="1:21" ht="21">
      <c r="A449" s="51" t="s">
        <v>270</v>
      </c>
      <c r="B449" s="16"/>
      <c r="C449" s="16"/>
      <c r="D449" s="16"/>
      <c r="E449" s="16"/>
      <c r="F449" s="51" t="s">
        <v>270</v>
      </c>
      <c r="G449" s="16"/>
      <c r="H449" s="16"/>
      <c r="I449" s="16"/>
      <c r="J449" s="16"/>
      <c r="K449" s="51" t="s">
        <v>270</v>
      </c>
      <c r="L449" s="16"/>
      <c r="M449" s="16"/>
      <c r="N449" s="16"/>
      <c r="O449" s="16"/>
      <c r="P449" s="51" t="s">
        <v>270</v>
      </c>
      <c r="Q449" s="16"/>
      <c r="R449" s="16"/>
      <c r="S449" s="16"/>
      <c r="T449" s="134"/>
      <c r="U449" s="181"/>
    </row>
    <row r="450" spans="1:21">
      <c r="A450" s="107" t="s">
        <v>386</v>
      </c>
      <c r="B450" s="43" t="str">
        <f>B192</f>
        <v xml:space="preserve"> </v>
      </c>
      <c r="C450" s="16" t="e">
        <f>IF(B450&lt;&gt;0,VLOOKUP(B450,'Supporting Tables'!$A$72:$B$75,2,FALSE),0)</f>
        <v>#N/A</v>
      </c>
      <c r="D450" s="16"/>
      <c r="E450" s="16"/>
      <c r="F450" s="107" t="s">
        <v>297</v>
      </c>
      <c r="G450" s="43" t="str">
        <f>G192</f>
        <v xml:space="preserve"> </v>
      </c>
      <c r="H450" s="16" t="e">
        <f>IF(G450&lt;&gt;0,VLOOKUP(G450,'Supporting Tables'!$A$72:$B$75,2,FALSE),0)</f>
        <v>#N/A</v>
      </c>
      <c r="I450" s="16"/>
      <c r="J450" s="16"/>
      <c r="K450" s="107" t="s">
        <v>297</v>
      </c>
      <c r="L450" s="43" t="str">
        <f>L192</f>
        <v xml:space="preserve"> </v>
      </c>
      <c r="M450" s="16" t="e">
        <f>IF(L450&lt;&gt;0,VLOOKUP(L450,'Supporting Tables'!$A$72:$B$75,2,FALSE),0)</f>
        <v>#N/A</v>
      </c>
      <c r="N450" s="16"/>
      <c r="O450" s="16"/>
      <c r="P450" s="107" t="s">
        <v>297</v>
      </c>
      <c r="Q450" s="43" t="str">
        <f>Q192</f>
        <v xml:space="preserve"> </v>
      </c>
      <c r="R450" s="16" t="e">
        <f>IF(Q450&lt;&gt;0,VLOOKUP(Q450,'Supporting Tables'!$A$72:$B$75,2,FALSE),0)</f>
        <v>#N/A</v>
      </c>
      <c r="S450" s="16"/>
      <c r="T450" s="134"/>
      <c r="U450" s="181"/>
    </row>
    <row r="451" spans="1:21">
      <c r="A451" s="107" t="s">
        <v>411</v>
      </c>
      <c r="B451" s="43" t="str">
        <f>B256</f>
        <v xml:space="preserve"> </v>
      </c>
      <c r="C451" s="16" t="e">
        <f>IF(B451&lt;&gt;0,VLOOKUP(B451,'Supporting Tables'!$A$78:$C$81,3,FALSE),0)</f>
        <v>#N/A</v>
      </c>
      <c r="D451" s="16"/>
      <c r="E451" s="16"/>
      <c r="F451" s="107" t="s">
        <v>304</v>
      </c>
      <c r="G451" s="43" t="str">
        <f>G256</f>
        <v xml:space="preserve"> </v>
      </c>
      <c r="H451" s="16" t="e">
        <f>IF(G451&lt;&gt;0,VLOOKUP(G451,'Supporting Tables'!$A$78:$C$81,3,FALSE),0)</f>
        <v>#N/A</v>
      </c>
      <c r="I451" s="16"/>
      <c r="J451" s="16"/>
      <c r="K451" s="107" t="s">
        <v>304</v>
      </c>
      <c r="L451" s="43" t="str">
        <f>L256</f>
        <v xml:space="preserve"> </v>
      </c>
      <c r="M451" s="16" t="e">
        <f>IF(L451&lt;&gt;0,VLOOKUP(L451,'Supporting Tables'!$A$78:$C$81,3,FALSE),0)</f>
        <v>#N/A</v>
      </c>
      <c r="N451" s="16"/>
      <c r="O451" s="16"/>
      <c r="P451" s="107" t="s">
        <v>304</v>
      </c>
      <c r="Q451" s="43" t="str">
        <f>Q256</f>
        <v xml:space="preserve"> </v>
      </c>
      <c r="R451" s="16" t="e">
        <f>IF(Q451&lt;&gt;0,VLOOKUP(Q451,'Supporting Tables'!$A$78:$C$81,3,FALSE),0)</f>
        <v>#N/A</v>
      </c>
      <c r="S451" s="16"/>
      <c r="T451" s="134"/>
      <c r="U451" s="181"/>
    </row>
    <row r="452" spans="1:21">
      <c r="A452" s="107" t="s">
        <v>412</v>
      </c>
      <c r="B452" s="43" t="str">
        <f>B320</f>
        <v xml:space="preserve"> </v>
      </c>
      <c r="C452" s="16">
        <f>IF(B452&lt;&gt;" ",VLOOKUP(B452,'Supporting Tables'!$A$84:$C$87,3,FALSE),0)</f>
        <v>0</v>
      </c>
      <c r="D452" s="16"/>
      <c r="E452" s="16"/>
      <c r="F452" s="107" t="s">
        <v>313</v>
      </c>
      <c r="G452" s="43" t="str">
        <f>G320</f>
        <v xml:space="preserve"> </v>
      </c>
      <c r="H452" s="16">
        <f>IF(G452&lt;&gt;" ",VLOOKUP(G452,'Supporting Tables'!$A$84:$C$87,3,FALSE),0)</f>
        <v>0</v>
      </c>
      <c r="I452" s="16"/>
      <c r="J452" s="16"/>
      <c r="K452" s="107" t="s">
        <v>313</v>
      </c>
      <c r="L452" s="43" t="str">
        <f>L320</f>
        <v xml:space="preserve"> </v>
      </c>
      <c r="M452" s="16">
        <f>IF(L452&lt;&gt;" ",VLOOKUP(L452,'Supporting Tables'!$A$84:$C$87,3,FALSE),0)</f>
        <v>0</v>
      </c>
      <c r="N452" s="16"/>
      <c r="O452" s="16"/>
      <c r="P452" s="107" t="s">
        <v>313</v>
      </c>
      <c r="Q452" s="43" t="str">
        <f>Q320</f>
        <v xml:space="preserve"> </v>
      </c>
      <c r="R452" s="16">
        <f>IF(Q452&lt;&gt;" ",VLOOKUP(Q452,'Supporting Tables'!$A$84:$C$87,3,FALSE),0)</f>
        <v>0</v>
      </c>
      <c r="S452" s="16"/>
      <c r="T452" s="134"/>
      <c r="U452" s="181"/>
    </row>
    <row r="453" spans="1:21">
      <c r="A453" s="107" t="s">
        <v>414</v>
      </c>
      <c r="B453" s="43" t="str">
        <f>B384</f>
        <v xml:space="preserve"> </v>
      </c>
      <c r="C453" s="16">
        <f>IF(B453&lt;&gt;" ",VLOOKUP(B453,'Supporting Tables'!$A$90:$C$93,3,FALSE),0)</f>
        <v>0</v>
      </c>
      <c r="D453" s="16"/>
      <c r="E453" s="16"/>
      <c r="F453" s="107" t="s">
        <v>321</v>
      </c>
      <c r="G453" s="43" t="str">
        <f>G384</f>
        <v xml:space="preserve"> </v>
      </c>
      <c r="H453" s="16">
        <f>IF(G453&lt;&gt;" ",VLOOKUP(G453,'Supporting Tables'!$A$90:$C$93,3,FALSE),0)</f>
        <v>0</v>
      </c>
      <c r="I453" s="16"/>
      <c r="J453" s="16"/>
      <c r="K453" s="107" t="s">
        <v>321</v>
      </c>
      <c r="L453" s="43" t="str">
        <f>L384</f>
        <v xml:space="preserve"> </v>
      </c>
      <c r="M453" s="16">
        <f>IF(L453&lt;&gt;" ",VLOOKUP(L453,'Supporting Tables'!$A$90:$C$93,3,FALSE),0)</f>
        <v>0</v>
      </c>
      <c r="N453" s="16"/>
      <c r="O453" s="16"/>
      <c r="P453" s="107" t="s">
        <v>321</v>
      </c>
      <c r="Q453" s="43" t="str">
        <f>Q384</f>
        <v xml:space="preserve"> </v>
      </c>
      <c r="R453" s="16">
        <f>IF(Q453&lt;&gt;" ",VLOOKUP(Q453,'Supporting Tables'!$A$90:$C$93,3,FALSE),0)</f>
        <v>0</v>
      </c>
      <c r="S453" s="16"/>
      <c r="T453" s="134"/>
      <c r="U453" s="181"/>
    </row>
    <row r="454" spans="1:21">
      <c r="A454" s="107" t="s">
        <v>399</v>
      </c>
      <c r="B454" s="66" t="str">
        <f>B448</f>
        <v xml:space="preserve"> </v>
      </c>
      <c r="C454" s="16">
        <f>IF(B454&lt;&gt;" ",VLOOKUP(B454,'Supporting Tables'!$A$90:$C$93,3,FALSE),0)</f>
        <v>0</v>
      </c>
      <c r="D454" s="16"/>
      <c r="E454" s="16"/>
      <c r="F454" s="107" t="s">
        <v>321</v>
      </c>
      <c r="G454" s="66" t="str">
        <f>G448</f>
        <v xml:space="preserve"> </v>
      </c>
      <c r="H454" s="16">
        <f>IF(G454&lt;&gt;" ",VLOOKUP(G454,'Supporting Tables'!$A$90:$C$93,3,FALSE),0)</f>
        <v>0</v>
      </c>
      <c r="I454" s="16"/>
      <c r="J454" s="16"/>
      <c r="K454" s="107" t="s">
        <v>321</v>
      </c>
      <c r="L454" s="66" t="str">
        <f>L448</f>
        <v xml:space="preserve"> </v>
      </c>
      <c r="M454" s="16">
        <f>IF(L454&lt;&gt;" ",VLOOKUP(L454,'Supporting Tables'!$A$90:$C$93,3,FALSE),0)</f>
        <v>0</v>
      </c>
      <c r="N454" s="16"/>
      <c r="O454" s="16"/>
      <c r="P454" s="107" t="s">
        <v>321</v>
      </c>
      <c r="Q454" s="66" t="str">
        <f>Q448</f>
        <v xml:space="preserve"> </v>
      </c>
      <c r="R454" s="16">
        <f>IF(Q454&lt;&gt;" ",VLOOKUP(Q454,'Supporting Tables'!$A$90:$C$93,3,FALSE),0)</f>
        <v>0</v>
      </c>
      <c r="S454" s="16"/>
      <c r="T454" s="134"/>
      <c r="U454" s="181"/>
    </row>
    <row r="455" spans="1:21">
      <c r="A455" s="108" t="s">
        <v>418</v>
      </c>
      <c r="B455" s="16" t="e">
        <f>IF(MAX('Risk Assessment Steps'!C450:C454)&gt;0,INDEX('Supporting Tables'!$N$74:$Q$85,(('Risk Assessment Steps'!C450-1)*'Supporting Tables'!$C$84)+'Risk Assessment Steps'!C452,C451)," ")</f>
        <v>#N/A</v>
      </c>
      <c r="C455" s="16" t="e">
        <f>IF(AND(B455&lt;&gt;0,B455&lt;&gt;" "),VLOOKUP(B455,'Supporting Tables'!$A$96:$B$98,2,FALSE),0)</f>
        <v>#N/A</v>
      </c>
      <c r="D455" s="16"/>
      <c r="E455" s="16"/>
      <c r="F455" s="108" t="s">
        <v>418</v>
      </c>
      <c r="G455" s="16" t="e">
        <f>IF(MAX('Risk Assessment Steps'!H450:H454)&gt;0,INDEX('Supporting Tables'!$N$74:$Q$85,(('Risk Assessment Steps'!H450-1)*'Supporting Tables'!$C$84)+'Risk Assessment Steps'!H452,H451)," ")</f>
        <v>#N/A</v>
      </c>
      <c r="H455" s="16" t="e">
        <f>IF(AND(G455&lt;&gt;0,G455&lt;&gt;" "),VLOOKUP(G455,'Supporting Tables'!$A$96:$B$98,2,FALSE),0)</f>
        <v>#N/A</v>
      </c>
      <c r="I455" s="16"/>
      <c r="J455" s="16"/>
      <c r="K455" s="108" t="s">
        <v>418</v>
      </c>
      <c r="L455" s="16" t="e">
        <f>IF(MAX('Risk Assessment Steps'!M450:M454)&gt;0,INDEX('Supporting Tables'!$N$74:$Q$85,(('Risk Assessment Steps'!M450-1)*'Supporting Tables'!$C$84)+'Risk Assessment Steps'!M452,M451)," ")</f>
        <v>#N/A</v>
      </c>
      <c r="M455" s="16" t="e">
        <f>IF(AND(L455&lt;&gt;0,L455&lt;&gt;" "),VLOOKUP(L455,'Supporting Tables'!$A$96:$B$98,2,FALSE),0)</f>
        <v>#N/A</v>
      </c>
      <c r="N455" s="16"/>
      <c r="O455" s="16"/>
      <c r="P455" s="108" t="s">
        <v>418</v>
      </c>
      <c r="Q455" s="16" t="e">
        <f>IF(MAX('Risk Assessment Steps'!R450:R454)&gt;0,INDEX('Supporting Tables'!$N$74:$Q$85,(('Risk Assessment Steps'!R450-1)*'Supporting Tables'!$C$84)+'Risk Assessment Steps'!R452,R451)," ")</f>
        <v>#N/A</v>
      </c>
      <c r="R455" s="16" t="e">
        <f>IF(AND(Q455&lt;&gt;0,Q455&lt;&gt;" "),VLOOKUP(Q455,'Supporting Tables'!$A$96:$B$98,2,FALSE),0)</f>
        <v>#N/A</v>
      </c>
      <c r="S455" s="16"/>
      <c r="T455" s="134"/>
      <c r="U455" s="181"/>
    </row>
    <row r="456" spans="1:21">
      <c r="A456" s="133" t="s">
        <v>419</v>
      </c>
      <c r="B456" s="16" t="e">
        <f>IF(C455&gt;0,INDEX('Supporting Tables'!$M$90:$P$92,'Risk Assessment Steps'!C455,MIN('Risk Assessment Steps'!C453:C454))," ")</f>
        <v>#N/A</v>
      </c>
      <c r="C456" s="16" t="e">
        <f>IF(B456&lt;&gt;" ",VLOOKUP(B456,'Supporting Tables'!$A$101:$B$103,2,FALSE),"")</f>
        <v>#N/A</v>
      </c>
      <c r="D456" s="16"/>
      <c r="E456" s="16"/>
      <c r="F456" s="133" t="s">
        <v>419</v>
      </c>
      <c r="G456" s="16" t="e">
        <f>IF(H455&gt;0,INDEX('Supporting Tables'!$M$90:$P$92,'Risk Assessment Steps'!H455,MIN('Risk Assessment Steps'!H453:H454))," ")</f>
        <v>#N/A</v>
      </c>
      <c r="H456" s="16" t="e">
        <f>IF(G456&lt;&gt;" ",VLOOKUP(G456,'Supporting Tables'!$A$101:$B$103,2,FALSE),"")</f>
        <v>#N/A</v>
      </c>
      <c r="I456" s="16"/>
      <c r="J456" s="16"/>
      <c r="K456" s="133" t="s">
        <v>419</v>
      </c>
      <c r="L456" s="16" t="e">
        <f>IF(M455&gt;0,INDEX('Supporting Tables'!$M$90:$P$92,'Risk Assessment Steps'!M455,MIN('Risk Assessment Steps'!M453:M454))," ")</f>
        <v>#N/A</v>
      </c>
      <c r="M456" s="16" t="e">
        <f>IF(L456&lt;&gt;" ",VLOOKUP(L456,'Supporting Tables'!$A$101:$B$103,2,FALSE),"")</f>
        <v>#N/A</v>
      </c>
      <c r="N456" s="16"/>
      <c r="O456" s="16"/>
      <c r="P456" s="133" t="s">
        <v>419</v>
      </c>
      <c r="Q456" s="16" t="e">
        <f>IF(R455&gt;0,INDEX('Supporting Tables'!$M$90:$P$92,'Risk Assessment Steps'!R455,MIN('Risk Assessment Steps'!R453:R454))," ")</f>
        <v>#N/A</v>
      </c>
      <c r="R456" s="16" t="e">
        <f>IF(Q456&lt;&gt;" ",VLOOKUP(Q456,'Supporting Tables'!$A$101:$B$103,2,FALSE),"")</f>
        <v>#N/A</v>
      </c>
      <c r="S456" s="16"/>
      <c r="T456" s="134"/>
      <c r="U456" s="181"/>
    </row>
    <row r="457" spans="1:21">
      <c r="A457" s="108" t="s">
        <v>269</v>
      </c>
      <c r="B457" s="16" t="str">
        <f>B57</f>
        <v/>
      </c>
      <c r="C457" s="16" t="str">
        <f>IF(B457&lt;&gt;"",VLOOKUP(B457,'Supporting Tables'!$H$34:$I$38,2,FALSE),"")</f>
        <v/>
      </c>
      <c r="D457" s="16"/>
      <c r="E457" s="16"/>
      <c r="F457" s="108" t="s">
        <v>269</v>
      </c>
      <c r="G457" s="16" t="str">
        <f>G57</f>
        <v/>
      </c>
      <c r="H457" s="16" t="str">
        <f>IF(G457&lt;&gt;"",VLOOKUP(G457,'Supporting Tables'!$H$34:$I$38,2,FALSE),"")</f>
        <v/>
      </c>
      <c r="I457" s="16"/>
      <c r="J457" s="16"/>
      <c r="K457" s="108" t="s">
        <v>269</v>
      </c>
      <c r="L457" s="16" t="str">
        <f>L57</f>
        <v/>
      </c>
      <c r="M457" s="16" t="str">
        <f>IF(L457&lt;&gt;"",VLOOKUP(L457,'Supporting Tables'!$H$34:$I$38,2,FALSE),"")</f>
        <v/>
      </c>
      <c r="N457" s="16"/>
      <c r="O457" s="16"/>
      <c r="P457" s="108" t="s">
        <v>269</v>
      </c>
      <c r="Q457" s="16" t="str">
        <f>Q57</f>
        <v/>
      </c>
      <c r="R457" s="16" t="str">
        <f>IF(Q457&lt;&gt;"",VLOOKUP(Q457,'Supporting Tables'!$H$34:$I$38,2,FALSE),"")</f>
        <v/>
      </c>
      <c r="S457" s="16"/>
      <c r="T457" s="134"/>
      <c r="U457" s="181"/>
    </row>
    <row r="458" spans="1:21" s="16" customFormat="1" ht="21">
      <c r="A458" s="189" t="s">
        <v>417</v>
      </c>
      <c r="B458" s="28" t="str">
        <f>IF(B457&lt;&gt;"",INDEX('Supporting Tables'!$M$97:$O$100,'Risk Assessment Steps'!C457,'Risk Assessment Steps'!C456)," ")</f>
        <v xml:space="preserve"> </v>
      </c>
      <c r="C458" s="28"/>
      <c r="D458" s="28"/>
      <c r="E458" s="28"/>
      <c r="F458" s="189" t="s">
        <v>417</v>
      </c>
      <c r="G458" s="28" t="str">
        <f>IF(G457&lt;&gt;"",INDEX('Supporting Tables'!$M$97:$O$100,'Risk Assessment Steps'!H457,'Risk Assessment Steps'!H456)," ")</f>
        <v xml:space="preserve"> </v>
      </c>
      <c r="H458" s="28"/>
      <c r="I458" s="28"/>
      <c r="J458" s="28"/>
      <c r="K458" s="189" t="s">
        <v>417</v>
      </c>
      <c r="L458" s="28" t="str">
        <f>IF(L457&lt;&gt;"",INDEX('Supporting Tables'!$M$97:$O$100,'Risk Assessment Steps'!M457,'Risk Assessment Steps'!M456)," ")</f>
        <v xml:space="preserve"> </v>
      </c>
      <c r="M458" s="28"/>
      <c r="N458" s="28"/>
      <c r="O458" s="28"/>
      <c r="P458" s="189" t="s">
        <v>417</v>
      </c>
      <c r="Q458" s="28" t="str">
        <f>IF(Q457&lt;&gt;"",INDEX('Supporting Tables'!$M$97:$O$100,'Risk Assessment Steps'!R457,'Risk Assessment Steps'!R456)," ")</f>
        <v xml:space="preserve"> </v>
      </c>
      <c r="R458" s="28"/>
      <c r="S458" s="28"/>
      <c r="T458" s="135"/>
      <c r="U458" s="182"/>
    </row>
    <row r="459" spans="1:21">
      <c r="A459" s="36"/>
      <c r="B459" s="16"/>
      <c r="C459" s="16"/>
      <c r="D459" s="16"/>
      <c r="E459" s="16"/>
      <c r="F459" s="16"/>
      <c r="G459" s="16"/>
      <c r="H459" s="16"/>
      <c r="I459" s="16"/>
      <c r="J459" s="16"/>
      <c r="K459" s="16"/>
      <c r="L459" s="16"/>
      <c r="M459" s="16"/>
      <c r="N459" s="16"/>
      <c r="O459" s="16"/>
      <c r="P459" s="16"/>
      <c r="Q459" s="16"/>
      <c r="R459" s="16"/>
      <c r="S459" s="16"/>
      <c r="T459" s="134"/>
    </row>
    <row r="460" spans="1:21">
      <c r="A460" s="136"/>
      <c r="B460" s="137"/>
      <c r="C460" s="137"/>
      <c r="D460" s="137"/>
      <c r="E460" s="137"/>
      <c r="F460" s="137"/>
      <c r="G460" s="137"/>
      <c r="H460" s="137"/>
      <c r="I460" s="137"/>
      <c r="J460" s="137"/>
      <c r="K460" s="137"/>
      <c r="L460" s="137"/>
      <c r="M460" s="137"/>
      <c r="N460" s="137"/>
      <c r="O460" s="137"/>
      <c r="P460" s="137"/>
      <c r="Q460" s="137"/>
      <c r="R460" s="137"/>
      <c r="S460" s="137"/>
      <c r="T460" s="139"/>
    </row>
    <row r="461" spans="1:21" ht="26">
      <c r="A461" s="264" t="s">
        <v>436</v>
      </c>
      <c r="B461" s="265"/>
      <c r="C461" s="265"/>
      <c r="D461" s="265"/>
      <c r="E461" s="265"/>
      <c r="F461" s="265"/>
      <c r="G461" s="265"/>
      <c r="H461" s="265"/>
      <c r="I461" s="265"/>
      <c r="J461" s="265"/>
      <c r="K461" s="265"/>
      <c r="L461" s="265"/>
      <c r="M461" s="265"/>
      <c r="N461" s="265"/>
      <c r="O461" s="265"/>
      <c r="P461" s="265"/>
      <c r="Q461" s="265"/>
      <c r="R461" s="265"/>
      <c r="S461" s="265"/>
      <c r="T461" s="266"/>
    </row>
    <row r="462" spans="1:21" ht="19">
      <c r="A462" s="331" t="s">
        <v>442</v>
      </c>
      <c r="B462" s="332"/>
      <c r="C462" s="332"/>
      <c r="D462" s="332"/>
      <c r="E462" s="332"/>
      <c r="F462" s="332"/>
      <c r="G462" s="332"/>
      <c r="H462" s="332"/>
      <c r="I462" s="332"/>
      <c r="J462" s="332"/>
      <c r="K462" s="332"/>
      <c r="L462" s="332"/>
      <c r="M462" s="332"/>
      <c r="N462" s="332"/>
      <c r="O462" s="332"/>
      <c r="P462" s="332"/>
      <c r="Q462" s="332"/>
      <c r="R462" s="332"/>
      <c r="S462" s="332"/>
      <c r="T462" s="333"/>
    </row>
    <row r="463" spans="1:21">
      <c r="A463" s="108" t="s">
        <v>126</v>
      </c>
      <c r="B463" s="334">
        <f>B6</f>
        <v>0</v>
      </c>
      <c r="C463" s="334"/>
      <c r="D463" s="334"/>
      <c r="E463" s="151"/>
      <c r="F463" s="16"/>
      <c r="G463" s="16"/>
      <c r="H463" s="16"/>
      <c r="I463" s="16"/>
      <c r="J463" s="16"/>
      <c r="K463" s="16"/>
      <c r="L463" s="16"/>
      <c r="M463" s="16"/>
      <c r="N463" s="16"/>
      <c r="O463" s="16"/>
      <c r="P463" s="16"/>
      <c r="Q463" s="16"/>
      <c r="R463" s="16"/>
      <c r="S463" s="16"/>
      <c r="T463" s="134"/>
    </row>
    <row r="464" spans="1:21">
      <c r="A464" s="143" t="s">
        <v>114</v>
      </c>
      <c r="B464" s="335">
        <f>B7</f>
        <v>0</v>
      </c>
      <c r="C464" s="335"/>
      <c r="D464" s="335"/>
      <c r="E464" s="152"/>
      <c r="F464" s="28"/>
      <c r="G464" s="28"/>
      <c r="H464" s="28"/>
      <c r="I464" s="28"/>
      <c r="J464" s="28"/>
      <c r="K464" s="28"/>
      <c r="L464" s="28"/>
      <c r="M464" s="28"/>
      <c r="N464" s="28"/>
      <c r="O464" s="28"/>
      <c r="P464" s="28"/>
      <c r="Q464" s="28"/>
      <c r="R464" s="28"/>
      <c r="S464" s="28"/>
      <c r="T464" s="135"/>
    </row>
    <row r="465" spans="1:20" ht="21">
      <c r="A465" s="336" t="s">
        <v>112</v>
      </c>
      <c r="B465" s="337"/>
      <c r="C465" s="337"/>
      <c r="D465" s="337"/>
      <c r="E465" s="338"/>
      <c r="F465" s="339" t="s">
        <v>113</v>
      </c>
      <c r="G465" s="337"/>
      <c r="H465" s="337"/>
      <c r="I465" s="337"/>
      <c r="J465" s="338"/>
      <c r="K465" s="339" t="s">
        <v>115</v>
      </c>
      <c r="L465" s="337"/>
      <c r="M465" s="337"/>
      <c r="N465" s="337"/>
      <c r="O465" s="338"/>
      <c r="P465" s="340" t="s">
        <v>116</v>
      </c>
      <c r="Q465" s="341"/>
      <c r="R465" s="341"/>
      <c r="S465" s="341"/>
      <c r="T465" s="342"/>
    </row>
    <row r="466" spans="1:20" ht="19">
      <c r="A466" s="183" t="s">
        <v>211</v>
      </c>
      <c r="B466" s="16" t="str">
        <f>B57</f>
        <v/>
      </c>
      <c r="C466" s="16"/>
      <c r="D466" s="16"/>
      <c r="E466" s="16"/>
      <c r="F466" s="183" t="s">
        <v>211</v>
      </c>
      <c r="G466" s="16" t="str">
        <f>G57</f>
        <v/>
      </c>
      <c r="H466" s="16"/>
      <c r="I466" s="16"/>
      <c r="J466" s="16"/>
      <c r="K466" s="183" t="s">
        <v>211</v>
      </c>
      <c r="L466" s="16" t="str">
        <f>L57</f>
        <v/>
      </c>
      <c r="M466" s="16"/>
      <c r="N466" s="16"/>
      <c r="O466" s="16"/>
      <c r="P466" s="183" t="s">
        <v>211</v>
      </c>
      <c r="Q466" s="16" t="str">
        <f>Q57</f>
        <v/>
      </c>
      <c r="R466" s="16"/>
      <c r="S466" s="16"/>
      <c r="T466" s="134"/>
    </row>
    <row r="467" spans="1:20" ht="19">
      <c r="A467" s="191" t="s">
        <v>323</v>
      </c>
      <c r="B467" s="16" t="str">
        <f>B123</f>
        <v/>
      </c>
      <c r="C467" s="16"/>
      <c r="D467" s="16"/>
      <c r="E467" s="16"/>
      <c r="F467" s="191" t="s">
        <v>323</v>
      </c>
      <c r="G467" s="16" t="str">
        <f>G123</f>
        <v/>
      </c>
      <c r="H467" s="16"/>
      <c r="I467" s="16"/>
      <c r="J467" s="16"/>
      <c r="K467" s="191" t="s">
        <v>323</v>
      </c>
      <c r="L467" s="16" t="str">
        <f>L123</f>
        <v/>
      </c>
      <c r="M467" s="16"/>
      <c r="N467" s="16"/>
      <c r="O467" s="16"/>
      <c r="P467" s="191" t="s">
        <v>323</v>
      </c>
      <c r="Q467" s="16" t="str">
        <f>Q123</f>
        <v/>
      </c>
      <c r="R467" s="16"/>
      <c r="S467" s="16"/>
      <c r="T467" s="134"/>
    </row>
    <row r="468" spans="1:20" ht="19">
      <c r="A468" s="184" t="s">
        <v>417</v>
      </c>
      <c r="B468" s="28" t="str">
        <f>B458</f>
        <v xml:space="preserve"> </v>
      </c>
      <c r="C468" s="28"/>
      <c r="D468" s="28"/>
      <c r="E468" s="28"/>
      <c r="F468" s="184" t="s">
        <v>417</v>
      </c>
      <c r="G468" s="28" t="str">
        <f>G458</f>
        <v xml:space="preserve"> </v>
      </c>
      <c r="H468" s="28"/>
      <c r="I468" s="28"/>
      <c r="J468" s="28"/>
      <c r="K468" s="184" t="s">
        <v>417</v>
      </c>
      <c r="L468" s="28" t="str">
        <f>L458</f>
        <v xml:space="preserve"> </v>
      </c>
      <c r="M468" s="28"/>
      <c r="N468" s="28"/>
      <c r="O468" s="28"/>
      <c r="P468" s="184" t="s">
        <v>417</v>
      </c>
      <c r="Q468" s="28" t="str">
        <f>Q458</f>
        <v xml:space="preserve"> </v>
      </c>
      <c r="R468" s="28"/>
      <c r="S468" s="28"/>
      <c r="T468" s="135"/>
    </row>
    <row r="469" spans="1:20" ht="24">
      <c r="A469" s="349" t="s">
        <v>444</v>
      </c>
      <c r="B469" s="350"/>
      <c r="C469" s="350"/>
      <c r="D469" s="350"/>
      <c r="E469" s="350"/>
      <c r="F469" s="350"/>
      <c r="G469" s="350"/>
      <c r="H469" s="350"/>
      <c r="I469" s="350"/>
      <c r="J469" s="350"/>
      <c r="K469" s="350"/>
      <c r="L469" s="350"/>
      <c r="M469" s="350"/>
      <c r="N469" s="350"/>
      <c r="O469" s="350"/>
      <c r="P469" s="350"/>
      <c r="Q469" s="350"/>
      <c r="R469" s="350"/>
      <c r="S469" s="350"/>
      <c r="T469" s="351"/>
    </row>
    <row r="470" spans="1:20" ht="24" customHeight="1">
      <c r="A470" s="343" t="str">
        <f>IF(B47="Unknown","No information on potential abundance change so to be precautionary assume Ecological Risk is High",IF(D37="Yes","Ecological assessment based on model results",IF(D37="No","Ecological assessment based on expert information","No information entered yet for ecological assessment")))</f>
        <v>No information entered yet for ecological assessment</v>
      </c>
      <c r="B470" s="344"/>
      <c r="C470" s="344"/>
      <c r="D470" s="344"/>
      <c r="E470" s="345"/>
      <c r="F470" s="343" t="str">
        <f>IF(G47="Unknown","No information on potential abundance change so to be precautionary assume Ecological Risk is High",IF(I37="Yes","Ecological assessment based on model results",IF(I37="No","Ecological assessment based on expert information","No information entered yet for ecological assessment")))</f>
        <v>No information entered yet for ecological assessment</v>
      </c>
      <c r="G470" s="344"/>
      <c r="H470" s="344"/>
      <c r="I470" s="344"/>
      <c r="J470" s="345"/>
      <c r="K470" s="343" t="str">
        <f>IF(L47="Unknown","No information on potential abundance change so to be precautionary assume Ecological Risk is High",IF(N37="Yes","Ecological assessment based on model results",IF(N37="No","Ecological assessment based on expert information","No information entered yet for ecological assessment")))</f>
        <v>No information entered yet for ecological assessment</v>
      </c>
      <c r="L470" s="344"/>
      <c r="M470" s="344"/>
      <c r="N470" s="344"/>
      <c r="O470" s="345"/>
      <c r="P470" s="343" t="str">
        <f>IF(Q47="Unknown","No information on potential abundance change so to be precautionary assume Ecological Risk is High",IF(S37="Yes","Ecological assessment based on model results",IF(S37="No","Ecological assessment based on expert information","No information entered yet for ecological assessment")))</f>
        <v>No information entered yet for ecological assessment</v>
      </c>
      <c r="Q470" s="344"/>
      <c r="R470" s="344"/>
      <c r="S470" s="344"/>
      <c r="T470" s="345"/>
    </row>
    <row r="471" spans="1:20" ht="36" customHeight="1">
      <c r="A471" s="343" t="str">
        <f>IF(AND(D62="Yes",AND(B466&lt;&gt;"",B466&lt;&gt;"Absent",B38&lt;&gt;"Positive")),"Abundance change likely and current management aims to manage abundance - MISMATCH (RISK) EXISTS",IF(D62="No",IF(AND(B466&lt;&gt;"",B466&lt;&gt;"Absent",B38&lt;&gt;"Positive"),"Abundance change possible, but management does not currently focus on abundance"),"Abundance change unlikely given current information provided"))</f>
        <v>Abundance change unlikely given current information provided</v>
      </c>
      <c r="B471" s="344"/>
      <c r="C471" s="344"/>
      <c r="D471" s="344"/>
      <c r="E471" s="345"/>
      <c r="F471" s="343" t="str">
        <f>IF(AND(I62="Yes",AND(G466&lt;&gt;"",G466&lt;&gt;"Absent",G38&lt;&gt;"Positive")),"Distribution change likely and current management includes spatial management - MISMATCH (RISK) EXISTS",IF(I62="No",IF(AND(G466&lt;&gt;"",G466&lt;&gt;"Absent",G38&lt;&gt;"Positive"),"Distribution change possible, but spatial management not currently a focus"),"Distribution change unlikely given current information provided"))</f>
        <v>Distribution change unlikely given current information provided</v>
      </c>
      <c r="G471" s="344"/>
      <c r="H471" s="344"/>
      <c r="I471" s="344"/>
      <c r="J471" s="345"/>
      <c r="K471" s="343" t="str">
        <f>IF(AND(N62="Yes",AND(L466&lt;&gt;"",L466&lt;&gt;"Absent",L38&lt;&gt;"Positive")),"Phenology change likely and current management includes temporal management - MISMATCH (RISK) EXISTS",IF(N62="No",IF(AND(L466&lt;&gt;"",L466&lt;&gt;"Absent",L38&lt;&gt;"Positive"),"Phenology change possible, but temporal management not currently a focus"),"Phenology change unlikely given current information provided"))</f>
        <v>Phenology change unlikely given current information provided</v>
      </c>
      <c r="L471" s="344"/>
      <c r="M471" s="344"/>
      <c r="N471" s="344"/>
      <c r="O471" s="345"/>
      <c r="P471" s="343" t="str">
        <f>IF(AND(S62="Yes",AND(Q466&lt;&gt;"",Q466&lt;&gt;"Absent",Q38&lt;&gt;"Positive")),"Physiology (quality) change likely and market is dependent on high quality - MISMATCH (RISK) EXISTS",IF(S62="No",IF(AND(Q466&lt;&gt;"",Q466&lt;&gt;"Absent",Q38&lt;&gt;"Positive"),"Physiology (quality) change possible, but market not currently dependent on quality"),"Physiology (quality) change unlikely given current information provided"))</f>
        <v>Physiology (quality) change unlikely given current information provided</v>
      </c>
      <c r="Q471" s="344"/>
      <c r="R471" s="344"/>
      <c r="S471" s="344"/>
      <c r="T471" s="345"/>
    </row>
    <row r="472" spans="1:20" ht="23" customHeight="1">
      <c r="A472" s="343" t="str">
        <f>CONCATENATE("Available information identifies ",B80, " potential fishery adaptation responses")</f>
        <v>Available information identifies 0 potential fishery adaptation responses</v>
      </c>
      <c r="B472" s="344"/>
      <c r="C472" s="344"/>
      <c r="D472" s="344"/>
      <c r="E472" s="345"/>
      <c r="F472" s="343" t="str">
        <f>CONCATENATE("Available information identifies ",G80, " potential fishery adaptation responses")</f>
        <v>Available information identifies 0 potential fishery adaptation responses</v>
      </c>
      <c r="G472" s="344"/>
      <c r="H472" s="344"/>
      <c r="I472" s="344"/>
      <c r="J472" s="345"/>
      <c r="K472" s="343" t="str">
        <f>CONCATENATE("Available information identifies ",L80, " potential fishery adaptation responses")</f>
        <v>Available information identifies 0 potential fishery adaptation responses</v>
      </c>
      <c r="L472" s="344"/>
      <c r="M472" s="344"/>
      <c r="N472" s="344"/>
      <c r="O472" s="345"/>
      <c r="P472" s="343" t="str">
        <f>CONCATENATE("Available information identifies ",Q80, " potential fishery adaptation responses")</f>
        <v>Available information identifies 0 potential fishery adaptation responses</v>
      </c>
      <c r="Q472" s="344"/>
      <c r="R472" s="344"/>
      <c r="S472" s="344"/>
      <c r="T472" s="345"/>
    </row>
    <row r="473" spans="1:20" s="16" customFormat="1" ht="23" customHeight="1">
      <c r="A473" s="346" t="str">
        <f>CONCATENATE("Available information identifies ",B190, " potential management responses")</f>
        <v>Available information identifies 0 potential management responses</v>
      </c>
      <c r="B473" s="347"/>
      <c r="C473" s="347"/>
      <c r="D473" s="347"/>
      <c r="E473" s="348"/>
      <c r="F473" s="346" t="str">
        <f>CONCATENATE("Available information identifies ",G190, " potential management responses")</f>
        <v>Available information identifies 0 potential management responses</v>
      </c>
      <c r="G473" s="347"/>
      <c r="H473" s="347"/>
      <c r="I473" s="347"/>
      <c r="J473" s="348"/>
      <c r="K473" s="346" t="str">
        <f>CONCATENATE("Available information identifies ",L190, " potential management responses")</f>
        <v>Available information identifies 0 potential management responses</v>
      </c>
      <c r="L473" s="347"/>
      <c r="M473" s="347"/>
      <c r="N473" s="347"/>
      <c r="O473" s="348"/>
      <c r="P473" s="346" t="str">
        <f>CONCATENATE("Available information identifies ",Q190, " potential management responses")</f>
        <v>Available information identifies 0 potential management responses</v>
      </c>
      <c r="Q473" s="347"/>
      <c r="R473" s="347"/>
      <c r="S473" s="347"/>
      <c r="T473" s="348"/>
    </row>
    <row r="474" spans="1:20" ht="24">
      <c r="A474" s="357" t="s">
        <v>445</v>
      </c>
      <c r="B474" s="358"/>
      <c r="C474" s="358"/>
      <c r="D474" s="358"/>
      <c r="E474" s="358"/>
      <c r="F474" s="358"/>
      <c r="G474" s="358"/>
      <c r="H474" s="358"/>
      <c r="I474" s="358"/>
      <c r="J474" s="358"/>
      <c r="K474" s="358"/>
      <c r="L474" s="358"/>
      <c r="M474" s="358"/>
      <c r="N474" s="358"/>
      <c r="O474" s="358"/>
      <c r="P474" s="358"/>
      <c r="Q474" s="358"/>
      <c r="R474" s="358"/>
      <c r="S474" s="358"/>
      <c r="T474" s="359"/>
    </row>
    <row r="475" spans="1:20">
      <c r="A475" s="360" t="s">
        <v>465</v>
      </c>
      <c r="B475" s="360"/>
      <c r="C475" s="360"/>
      <c r="D475" s="360"/>
      <c r="E475" s="360"/>
      <c r="F475" s="360"/>
      <c r="G475" s="360"/>
      <c r="H475" s="360"/>
      <c r="I475" s="360"/>
      <c r="J475" s="360"/>
      <c r="K475" s="360"/>
      <c r="L475" s="360"/>
      <c r="M475" s="360"/>
      <c r="N475" s="360"/>
      <c r="O475" s="360"/>
      <c r="P475" s="360"/>
      <c r="Q475" s="360"/>
      <c r="R475" s="360"/>
      <c r="S475" s="360"/>
      <c r="T475" s="361"/>
    </row>
    <row r="476" spans="1:20" ht="21">
      <c r="A476" s="362" t="s">
        <v>456</v>
      </c>
      <c r="B476" s="362"/>
      <c r="C476" s="362"/>
      <c r="D476" s="362"/>
      <c r="E476" s="362"/>
      <c r="F476" s="155" t="s">
        <v>457</v>
      </c>
      <c r="G476" s="363" t="s">
        <v>458</v>
      </c>
      <c r="H476" s="363"/>
      <c r="I476" s="363"/>
      <c r="J476" s="363"/>
      <c r="K476" s="10"/>
      <c r="L476" s="362" t="s">
        <v>36</v>
      </c>
      <c r="M476" s="362"/>
      <c r="N476" s="362"/>
      <c r="O476" s="362"/>
      <c r="P476" s="362"/>
      <c r="Q476" s="362"/>
      <c r="R476" s="362"/>
      <c r="S476" s="362"/>
      <c r="T476" s="364"/>
    </row>
    <row r="477" spans="1:20" ht="19">
      <c r="A477" s="365" t="s">
        <v>446</v>
      </c>
      <c r="B477" s="366"/>
      <c r="C477" s="366"/>
      <c r="D477" s="366"/>
      <c r="E477" s="366"/>
      <c r="F477" s="233"/>
      <c r="G477" s="367" t="s">
        <v>459</v>
      </c>
      <c r="H477" s="367"/>
      <c r="I477" s="367"/>
      <c r="J477" s="367"/>
      <c r="K477" s="9" t="str">
        <f>IF(F477&lt;&gt;"",VLOOKUP(F477,'Supporting Tables'!$A$140:$B$143,2,FALSE),"")</f>
        <v/>
      </c>
      <c r="L477" s="368"/>
      <c r="M477" s="368"/>
      <c r="N477" s="368"/>
      <c r="O477" s="368"/>
      <c r="P477" s="368"/>
      <c r="Q477" s="368"/>
      <c r="R477" s="368"/>
      <c r="S477" s="368"/>
      <c r="T477" s="369"/>
    </row>
    <row r="478" spans="1:20" ht="19">
      <c r="A478" s="352" t="s">
        <v>447</v>
      </c>
      <c r="B478" s="353"/>
      <c r="C478" s="353"/>
      <c r="D478" s="353"/>
      <c r="E478" s="353"/>
      <c r="F478" s="228"/>
      <c r="G478" s="354" t="s">
        <v>460</v>
      </c>
      <c r="H478" s="354"/>
      <c r="I478" s="354"/>
      <c r="J478" s="354"/>
      <c r="K478" s="16" t="str">
        <f>IF(F478&lt;&gt;"",VLOOKUP(F478,'Supporting Tables'!$A$146:$B$149,2,FALSE),"")</f>
        <v/>
      </c>
      <c r="L478" s="355"/>
      <c r="M478" s="355"/>
      <c r="N478" s="355"/>
      <c r="O478" s="355"/>
      <c r="P478" s="355"/>
      <c r="Q478" s="355"/>
      <c r="R478" s="355"/>
      <c r="S478" s="355"/>
      <c r="T478" s="356"/>
    </row>
    <row r="479" spans="1:20" ht="19">
      <c r="A479" s="352" t="s">
        <v>448</v>
      </c>
      <c r="B479" s="353"/>
      <c r="C479" s="353"/>
      <c r="D479" s="353"/>
      <c r="E479" s="353"/>
      <c r="F479" s="222"/>
      <c r="G479" s="354" t="s">
        <v>460</v>
      </c>
      <c r="H479" s="354"/>
      <c r="I479" s="354"/>
      <c r="J479" s="354"/>
      <c r="K479" s="16" t="str">
        <f>IF(F479&lt;&gt;"",VLOOKUP(F479,'Supporting Tables'!$A$152:$B$156,2,FALSE),"")</f>
        <v/>
      </c>
      <c r="L479" s="355"/>
      <c r="M479" s="355"/>
      <c r="N479" s="355"/>
      <c r="O479" s="355"/>
      <c r="P479" s="355"/>
      <c r="Q479" s="355"/>
      <c r="R479" s="355"/>
      <c r="S479" s="355"/>
      <c r="T479" s="356"/>
    </row>
    <row r="480" spans="1:20" ht="19">
      <c r="A480" s="352" t="s">
        <v>449</v>
      </c>
      <c r="B480" s="353"/>
      <c r="C480" s="353"/>
      <c r="D480" s="353"/>
      <c r="E480" s="353"/>
      <c r="F480" s="228"/>
      <c r="G480" s="354" t="s">
        <v>466</v>
      </c>
      <c r="H480" s="354"/>
      <c r="I480" s="354"/>
      <c r="J480" s="354"/>
      <c r="K480" s="16" t="str">
        <f>IF(F480&lt;&gt;"",VLOOKUP(F480,'Supporting Tables'!$A$159:$B$162,2,FALSE),"")</f>
        <v/>
      </c>
      <c r="L480" s="355"/>
      <c r="M480" s="355"/>
      <c r="N480" s="355"/>
      <c r="O480" s="355"/>
      <c r="P480" s="355"/>
      <c r="Q480" s="355"/>
      <c r="R480" s="355"/>
      <c r="S480" s="355"/>
      <c r="T480" s="356"/>
    </row>
    <row r="481" spans="1:20" ht="38" customHeight="1">
      <c r="A481" s="352" t="s">
        <v>455</v>
      </c>
      <c r="B481" s="353"/>
      <c r="C481" s="353"/>
      <c r="D481" s="353"/>
      <c r="E481" s="353"/>
      <c r="F481" s="222"/>
      <c r="G481" s="354" t="s">
        <v>464</v>
      </c>
      <c r="H481" s="354"/>
      <c r="I481" s="354"/>
      <c r="J481" s="354"/>
      <c r="K481" s="16" t="str">
        <f>IF(F481&lt;&gt;"",VLOOKUP(F481,'Supporting Tables'!$A$165:$B$168,2,FALSE),"")</f>
        <v/>
      </c>
      <c r="L481" s="355"/>
      <c r="M481" s="355"/>
      <c r="N481" s="355"/>
      <c r="O481" s="355"/>
      <c r="P481" s="355"/>
      <c r="Q481" s="355"/>
      <c r="R481" s="355"/>
      <c r="S481" s="355"/>
      <c r="T481" s="356"/>
    </row>
    <row r="482" spans="1:20" ht="71" customHeight="1">
      <c r="A482" s="352" t="s">
        <v>450</v>
      </c>
      <c r="B482" s="353"/>
      <c r="C482" s="353"/>
      <c r="D482" s="353"/>
      <c r="E482" s="353"/>
      <c r="F482" s="230"/>
      <c r="G482" s="354" t="s">
        <v>463</v>
      </c>
      <c r="H482" s="354"/>
      <c r="I482" s="354"/>
      <c r="J482" s="354"/>
      <c r="K482" s="16" t="str">
        <f>IF(F482&lt;&gt;"",VLOOKUP(F482,'Supporting Tables'!$A$171:$B$174,2,FALSE),"")</f>
        <v/>
      </c>
      <c r="L482" s="355"/>
      <c r="M482" s="355"/>
      <c r="N482" s="355"/>
      <c r="O482" s="355"/>
      <c r="P482" s="355"/>
      <c r="Q482" s="355"/>
      <c r="R482" s="355"/>
      <c r="S482" s="355"/>
      <c r="T482" s="356"/>
    </row>
    <row r="483" spans="1:20" ht="37" customHeight="1">
      <c r="A483" s="352" t="s">
        <v>451</v>
      </c>
      <c r="B483" s="353"/>
      <c r="C483" s="353"/>
      <c r="D483" s="353"/>
      <c r="E483" s="353"/>
      <c r="F483" s="228"/>
      <c r="G483" s="354" t="s">
        <v>461</v>
      </c>
      <c r="H483" s="354"/>
      <c r="I483" s="354"/>
      <c r="J483" s="354"/>
      <c r="K483" s="16" t="str">
        <f>IF(F483&lt;&gt;"",VLOOKUP(F483,'Supporting Tables'!$A$177:$B$180,2,FALSE),"")</f>
        <v/>
      </c>
      <c r="L483" s="355"/>
      <c r="M483" s="355"/>
      <c r="N483" s="355"/>
      <c r="O483" s="355"/>
      <c r="P483" s="355"/>
      <c r="Q483" s="355"/>
      <c r="R483" s="355"/>
      <c r="S483" s="355"/>
      <c r="T483" s="356"/>
    </row>
    <row r="484" spans="1:20" ht="38" customHeight="1">
      <c r="A484" s="352" t="s">
        <v>452</v>
      </c>
      <c r="B484" s="353"/>
      <c r="C484" s="353"/>
      <c r="D484" s="353"/>
      <c r="E484" s="353"/>
      <c r="F484" s="228"/>
      <c r="G484" s="354" t="s">
        <v>462</v>
      </c>
      <c r="H484" s="354"/>
      <c r="I484" s="354"/>
      <c r="J484" s="354"/>
      <c r="K484" s="16" t="str">
        <f>IF(F484&lt;&gt;"",VLOOKUP(F484,'Supporting Tables'!$A$183:$B$184,2,FALSE),"")</f>
        <v/>
      </c>
      <c r="L484" s="355"/>
      <c r="M484" s="355"/>
      <c r="N484" s="355"/>
      <c r="O484" s="355"/>
      <c r="P484" s="355"/>
      <c r="Q484" s="355"/>
      <c r="R484" s="355"/>
      <c r="S484" s="355"/>
      <c r="T484" s="356"/>
    </row>
    <row r="485" spans="1:20" ht="19">
      <c r="A485" s="352" t="s">
        <v>453</v>
      </c>
      <c r="B485" s="353"/>
      <c r="C485" s="353"/>
      <c r="D485" s="353"/>
      <c r="E485" s="353"/>
      <c r="F485" s="228"/>
      <c r="G485" s="354" t="s">
        <v>467</v>
      </c>
      <c r="H485" s="354"/>
      <c r="I485" s="354"/>
      <c r="J485" s="354"/>
      <c r="K485" s="16" t="str">
        <f>IF(F485&lt;&gt;"",VLOOKUP(F485,'Supporting Tables'!$A$187:$B$190,2,FALSE),"")</f>
        <v/>
      </c>
      <c r="L485" s="355"/>
      <c r="M485" s="355"/>
      <c r="N485" s="355"/>
      <c r="O485" s="355"/>
      <c r="P485" s="355"/>
      <c r="Q485" s="355"/>
      <c r="R485" s="355"/>
      <c r="S485" s="355"/>
      <c r="T485" s="356"/>
    </row>
    <row r="486" spans="1:20" ht="50" customHeight="1">
      <c r="A486" s="370" t="s">
        <v>454</v>
      </c>
      <c r="B486" s="371"/>
      <c r="C486" s="371"/>
      <c r="D486" s="371"/>
      <c r="E486" s="371"/>
      <c r="F486" s="234"/>
      <c r="G486" s="372" t="s">
        <v>468</v>
      </c>
      <c r="H486" s="372"/>
      <c r="I486" s="372"/>
      <c r="J486" s="372"/>
      <c r="K486" s="157" t="str">
        <f>IF(F486&lt;&gt;"",VLOOKUP(F486,'Supporting Tables'!$A$193:$B$196,2,FALSE),"")</f>
        <v/>
      </c>
      <c r="L486" s="373"/>
      <c r="M486" s="373"/>
      <c r="N486" s="373"/>
      <c r="O486" s="373"/>
      <c r="P486" s="373"/>
      <c r="Q486" s="373"/>
      <c r="R486" s="373"/>
      <c r="S486" s="373"/>
      <c r="T486" s="374"/>
    </row>
  </sheetData>
  <sheetProtection algorithmName="SHA-512" hashValue="OZlz1zHgiB47zbq2IPaxLgfx1bm/m4JE0i+fRbpTWlgS8qI5G2LLXkPMLT8PPdyQtzZNggF0jyQKtdkdBVSLJA==" saltValue="Srdkdexff/fdp739IoGQWA==" spinCount="100000" sheet="1" objects="1" scenarios="1"/>
  <mergeCells count="211">
    <mergeCell ref="A486:E486"/>
    <mergeCell ref="G486:J486"/>
    <mergeCell ref="L486:T486"/>
    <mergeCell ref="A484:E484"/>
    <mergeCell ref="G484:J484"/>
    <mergeCell ref="L484:T484"/>
    <mergeCell ref="A485:E485"/>
    <mergeCell ref="G485:J485"/>
    <mergeCell ref="L485:T485"/>
    <mergeCell ref="A482:E482"/>
    <mergeCell ref="G482:J482"/>
    <mergeCell ref="L482:T482"/>
    <mergeCell ref="A483:E483"/>
    <mergeCell ref="G483:J483"/>
    <mergeCell ref="L483:T483"/>
    <mergeCell ref="A480:E480"/>
    <mergeCell ref="G480:J480"/>
    <mergeCell ref="L480:T480"/>
    <mergeCell ref="A481:E481"/>
    <mergeCell ref="G481:J481"/>
    <mergeCell ref="L481:T481"/>
    <mergeCell ref="A478:E478"/>
    <mergeCell ref="G478:J478"/>
    <mergeCell ref="L478:T478"/>
    <mergeCell ref="A479:E479"/>
    <mergeCell ref="G479:J479"/>
    <mergeCell ref="L479:T479"/>
    <mergeCell ref="A474:T474"/>
    <mergeCell ref="A475:T475"/>
    <mergeCell ref="A476:E476"/>
    <mergeCell ref="G476:J476"/>
    <mergeCell ref="L476:T476"/>
    <mergeCell ref="A477:E477"/>
    <mergeCell ref="G477:J477"/>
    <mergeCell ref="L477:T477"/>
    <mergeCell ref="A472:E472"/>
    <mergeCell ref="F472:J472"/>
    <mergeCell ref="K472:O472"/>
    <mergeCell ref="P472:T472"/>
    <mergeCell ref="A473:E473"/>
    <mergeCell ref="F473:J473"/>
    <mergeCell ref="K473:O473"/>
    <mergeCell ref="P473:T473"/>
    <mergeCell ref="A469:T469"/>
    <mergeCell ref="A470:E470"/>
    <mergeCell ref="F470:J470"/>
    <mergeCell ref="K470:O470"/>
    <mergeCell ref="P470:T470"/>
    <mergeCell ref="A471:E471"/>
    <mergeCell ref="F471:J471"/>
    <mergeCell ref="K471:O471"/>
    <mergeCell ref="P471:T471"/>
    <mergeCell ref="A461:T461"/>
    <mergeCell ref="A462:T462"/>
    <mergeCell ref="B463:D463"/>
    <mergeCell ref="B464:D464"/>
    <mergeCell ref="A465:E465"/>
    <mergeCell ref="F465:J465"/>
    <mergeCell ref="K465:O465"/>
    <mergeCell ref="P465:T465"/>
    <mergeCell ref="A385:D385"/>
    <mergeCell ref="F385:I385"/>
    <mergeCell ref="K385:N385"/>
    <mergeCell ref="P385:S385"/>
    <mergeCell ref="A386:D386"/>
    <mergeCell ref="F386:I386"/>
    <mergeCell ref="K386:N386"/>
    <mergeCell ref="P386:S386"/>
    <mergeCell ref="A321:D321"/>
    <mergeCell ref="F321:I321"/>
    <mergeCell ref="K321:N321"/>
    <mergeCell ref="P321:S321"/>
    <mergeCell ref="A322:D322"/>
    <mergeCell ref="F322:I322"/>
    <mergeCell ref="K322:N322"/>
    <mergeCell ref="P322:S322"/>
    <mergeCell ref="A257:D257"/>
    <mergeCell ref="F257:I257"/>
    <mergeCell ref="K257:N257"/>
    <mergeCell ref="P257:S257"/>
    <mergeCell ref="A258:D258"/>
    <mergeCell ref="F258:I258"/>
    <mergeCell ref="K258:N258"/>
    <mergeCell ref="P258:S258"/>
    <mergeCell ref="A193:D193"/>
    <mergeCell ref="F193:I193"/>
    <mergeCell ref="K193:N193"/>
    <mergeCell ref="P193:S193"/>
    <mergeCell ref="A194:D194"/>
    <mergeCell ref="F194:I194"/>
    <mergeCell ref="K194:N194"/>
    <mergeCell ref="P194:S194"/>
    <mergeCell ref="A111:D111"/>
    <mergeCell ref="F111:I111"/>
    <mergeCell ref="K111:N111"/>
    <mergeCell ref="P111:S111"/>
    <mergeCell ref="A126:T126"/>
    <mergeCell ref="A128:D128"/>
    <mergeCell ref="F128:I128"/>
    <mergeCell ref="K128:N128"/>
    <mergeCell ref="P128:S128"/>
    <mergeCell ref="A127:T127"/>
    <mergeCell ref="A109:D109"/>
    <mergeCell ref="F109:I109"/>
    <mergeCell ref="K109:N109"/>
    <mergeCell ref="P109:S109"/>
    <mergeCell ref="A110:D110"/>
    <mergeCell ref="F110:I110"/>
    <mergeCell ref="K110:N110"/>
    <mergeCell ref="P110:S110"/>
    <mergeCell ref="A103:D103"/>
    <mergeCell ref="F103:I103"/>
    <mergeCell ref="K103:N103"/>
    <mergeCell ref="P103:S103"/>
    <mergeCell ref="A104:D104"/>
    <mergeCell ref="F104:I104"/>
    <mergeCell ref="K104:N104"/>
    <mergeCell ref="P104:S104"/>
    <mergeCell ref="A85:C85"/>
    <mergeCell ref="F85:H85"/>
    <mergeCell ref="K85:M85"/>
    <mergeCell ref="P85:R85"/>
    <mergeCell ref="A102:D102"/>
    <mergeCell ref="F102:I102"/>
    <mergeCell ref="K102:N102"/>
    <mergeCell ref="P102:S102"/>
    <mergeCell ref="A83:D83"/>
    <mergeCell ref="F83:I83"/>
    <mergeCell ref="K83:N83"/>
    <mergeCell ref="P83:S83"/>
    <mergeCell ref="A84:D84"/>
    <mergeCell ref="F84:I84"/>
    <mergeCell ref="K84:N84"/>
    <mergeCell ref="P84:S84"/>
    <mergeCell ref="A62:B62"/>
    <mergeCell ref="F62:G62"/>
    <mergeCell ref="K62:L62"/>
    <mergeCell ref="P62:Q62"/>
    <mergeCell ref="A64:D64"/>
    <mergeCell ref="F64:I64"/>
    <mergeCell ref="K64:N64"/>
    <mergeCell ref="P64:S64"/>
    <mergeCell ref="A46:D46"/>
    <mergeCell ref="F46:I46"/>
    <mergeCell ref="K46:N46"/>
    <mergeCell ref="P46:S46"/>
    <mergeCell ref="A60:T60"/>
    <mergeCell ref="A61:D61"/>
    <mergeCell ref="F61:I61"/>
    <mergeCell ref="K61:N61"/>
    <mergeCell ref="P61:S61"/>
    <mergeCell ref="A44:E44"/>
    <mergeCell ref="F44:J44"/>
    <mergeCell ref="K44:O44"/>
    <mergeCell ref="P44:T44"/>
    <mergeCell ref="A45:D45"/>
    <mergeCell ref="F45:I45"/>
    <mergeCell ref="K45:N45"/>
    <mergeCell ref="P45:S45"/>
    <mergeCell ref="A36:D36"/>
    <mergeCell ref="F36:I36"/>
    <mergeCell ref="K36:N36"/>
    <mergeCell ref="P36:S36"/>
    <mergeCell ref="A37:B37"/>
    <mergeCell ref="F37:G37"/>
    <mergeCell ref="K37:L37"/>
    <mergeCell ref="P37:Q37"/>
    <mergeCell ref="A28:D28"/>
    <mergeCell ref="F28:I28"/>
    <mergeCell ref="K28:N28"/>
    <mergeCell ref="P28:S28"/>
    <mergeCell ref="A35:D35"/>
    <mergeCell ref="F35:I35"/>
    <mergeCell ref="K35:N35"/>
    <mergeCell ref="P35:S35"/>
    <mergeCell ref="A18:D18"/>
    <mergeCell ref="F18:I18"/>
    <mergeCell ref="K18:N18"/>
    <mergeCell ref="P18:S18"/>
    <mergeCell ref="A19:D19"/>
    <mergeCell ref="F19:I19"/>
    <mergeCell ref="K19:N19"/>
    <mergeCell ref="P19:S19"/>
    <mergeCell ref="A15:B15"/>
    <mergeCell ref="F15:G15"/>
    <mergeCell ref="K15:L15"/>
    <mergeCell ref="P15:Q15"/>
    <mergeCell ref="B7:D7"/>
    <mergeCell ref="A8:E8"/>
    <mergeCell ref="F8:J8"/>
    <mergeCell ref="K8:O8"/>
    <mergeCell ref="P8:T8"/>
    <mergeCell ref="A9:E9"/>
    <mergeCell ref="F9:J9"/>
    <mergeCell ref="K9:O9"/>
    <mergeCell ref="P9:T9"/>
    <mergeCell ref="A10:T10"/>
    <mergeCell ref="A12:E12"/>
    <mergeCell ref="A1:T1"/>
    <mergeCell ref="A2:T2"/>
    <mergeCell ref="A3:T3"/>
    <mergeCell ref="A14:D14"/>
    <mergeCell ref="F14:I14"/>
    <mergeCell ref="K14:N14"/>
    <mergeCell ref="P14:S14"/>
    <mergeCell ref="B6:E6"/>
    <mergeCell ref="F12:J12"/>
    <mergeCell ref="K12:O12"/>
    <mergeCell ref="P12:T12"/>
    <mergeCell ref="A4:E4"/>
    <mergeCell ref="G4:T4"/>
  </mergeCells>
  <conditionalFormatting sqref="B15:B16 B13">
    <cfRule type="containsText" dxfId="887" priority="450" stopIfTrue="1" operator="containsText" text="&quot;&quot;">
      <formula>NOT(ISERROR(SEARCH("""""",B13)))</formula>
    </cfRule>
    <cfRule type="containsText" dxfId="886" priority="451" operator="containsText" text="Low">
      <formula>NOT(ISERROR(SEARCH("Low",B13)))</formula>
    </cfRule>
    <cfRule type="containsText" dxfId="885" priority="452" operator="containsText" text="Medium">
      <formula>NOT(ISERROR(SEARCH("Medium",B13)))</formula>
    </cfRule>
    <cfRule type="containsText" dxfId="884" priority="453" operator="containsText" text="High">
      <formula>NOT(ISERROR(SEARCH("High",B13)))</formula>
    </cfRule>
  </conditionalFormatting>
  <conditionalFormatting sqref="G15 G13">
    <cfRule type="containsText" dxfId="883" priority="446" operator="containsText" text="Low">
      <formula>NOT(ISERROR(SEARCH("Low",G13)))</formula>
    </cfRule>
    <cfRule type="containsText" dxfId="882" priority="447" operator="containsText" text="Medium">
      <formula>NOT(ISERROR(SEARCH("Medium",G13)))</formula>
    </cfRule>
    <cfRule type="containsText" dxfId="881" priority="448" operator="containsText" text="High">
      <formula>NOT(ISERROR(SEARCH("High",G13)))</formula>
    </cfRule>
    <cfRule type="containsText" dxfId="880" priority="449" operator="containsText" text="&quot;&quot;">
      <formula>NOT(ISERROR(SEARCH("""""",G13)))</formula>
    </cfRule>
  </conditionalFormatting>
  <conditionalFormatting sqref="L15 L13">
    <cfRule type="containsText" dxfId="879" priority="442" operator="containsText" text="Low">
      <formula>NOT(ISERROR(SEARCH("Low",L13)))</formula>
    </cfRule>
    <cfRule type="containsText" dxfId="878" priority="443" operator="containsText" text="Medium">
      <formula>NOT(ISERROR(SEARCH("Medium",L13)))</formula>
    </cfRule>
    <cfRule type="containsText" dxfId="877" priority="444" operator="containsText" text="High">
      <formula>NOT(ISERROR(SEARCH("High",L13)))</formula>
    </cfRule>
    <cfRule type="containsText" dxfId="876" priority="445" operator="containsText" text="&quot;&quot;">
      <formula>NOT(ISERROR(SEARCH("""""",L13)))</formula>
    </cfRule>
  </conditionalFormatting>
  <conditionalFormatting sqref="Q15 Q13">
    <cfRule type="containsText" dxfId="875" priority="438" operator="containsText" text="Low">
      <formula>NOT(ISERROR(SEARCH("Low",Q13)))</formula>
    </cfRule>
    <cfRule type="containsText" dxfId="874" priority="439" operator="containsText" text="Medium">
      <formula>NOT(ISERROR(SEARCH("Medium",Q13)))</formula>
    </cfRule>
    <cfRule type="containsText" dxfId="873" priority="440" operator="containsText" text="High">
      <formula>NOT(ISERROR(SEARCH("High",Q13)))</formula>
    </cfRule>
    <cfRule type="containsText" dxfId="872" priority="441" operator="containsText" text="&quot;&quot;">
      <formula>NOT(ISERROR(SEARCH("""""",Q13)))</formula>
    </cfRule>
  </conditionalFormatting>
  <conditionalFormatting sqref="B37">
    <cfRule type="containsText" dxfId="871" priority="434" operator="containsText" text="Low">
      <formula>NOT(ISERROR(SEARCH("Low",B37)))</formula>
    </cfRule>
    <cfRule type="containsText" dxfId="870" priority="435" operator="containsText" text="Medium">
      <formula>NOT(ISERROR(SEARCH("Medium",B37)))</formula>
    </cfRule>
    <cfRule type="containsText" dxfId="869" priority="436" operator="containsText" text="High">
      <formula>NOT(ISERROR(SEARCH("High",B37)))</formula>
    </cfRule>
    <cfRule type="containsText" dxfId="868" priority="437" operator="containsText" text="&quot;&quot;">
      <formula>NOT(ISERROR(SEARCH("""""",B37)))</formula>
    </cfRule>
  </conditionalFormatting>
  <conditionalFormatting sqref="G37">
    <cfRule type="containsText" dxfId="867" priority="430" operator="containsText" text="Low">
      <formula>NOT(ISERROR(SEARCH("Low",G37)))</formula>
    </cfRule>
    <cfRule type="containsText" dxfId="866" priority="431" operator="containsText" text="Medium">
      <formula>NOT(ISERROR(SEARCH("Medium",G37)))</formula>
    </cfRule>
    <cfRule type="containsText" dxfId="865" priority="432" operator="containsText" text="High">
      <formula>NOT(ISERROR(SEARCH("High",G37)))</formula>
    </cfRule>
    <cfRule type="containsText" dxfId="864" priority="433" operator="containsText" text="&quot;&quot;">
      <formula>NOT(ISERROR(SEARCH("""""",G37)))</formula>
    </cfRule>
  </conditionalFormatting>
  <conditionalFormatting sqref="L37">
    <cfRule type="containsText" dxfId="863" priority="426" operator="containsText" text="Low">
      <formula>NOT(ISERROR(SEARCH("Low",L37)))</formula>
    </cfRule>
    <cfRule type="containsText" dxfId="862" priority="427" operator="containsText" text="Medium">
      <formula>NOT(ISERROR(SEARCH("Medium",L37)))</formula>
    </cfRule>
    <cfRule type="containsText" dxfId="861" priority="428" operator="containsText" text="High">
      <formula>NOT(ISERROR(SEARCH("High",L37)))</formula>
    </cfRule>
    <cfRule type="containsText" dxfId="860" priority="429" operator="containsText" text="&quot;&quot;">
      <formula>NOT(ISERROR(SEARCH("""""",L37)))</formula>
    </cfRule>
  </conditionalFormatting>
  <conditionalFormatting sqref="Q37">
    <cfRule type="containsText" dxfId="859" priority="422" operator="containsText" text="Low">
      <formula>NOT(ISERROR(SEARCH("Low",Q37)))</formula>
    </cfRule>
    <cfRule type="containsText" dxfId="858" priority="423" operator="containsText" text="Medium">
      <formula>NOT(ISERROR(SEARCH("Medium",Q37)))</formula>
    </cfRule>
    <cfRule type="containsText" dxfId="857" priority="424" operator="containsText" text="High">
      <formula>NOT(ISERROR(SEARCH("High",Q37)))</formula>
    </cfRule>
    <cfRule type="containsText" dxfId="856" priority="425" operator="containsText" text="&quot;&quot;">
      <formula>NOT(ISERROR(SEARCH("""""",Q37)))</formula>
    </cfRule>
  </conditionalFormatting>
  <conditionalFormatting sqref="D49:E49 E47:E48">
    <cfRule type="containsText" dxfId="855" priority="419" operator="containsText" text="High">
      <formula>NOT(ISERROR(SEARCH("High",D47)))</formula>
    </cfRule>
    <cfRule type="containsText" dxfId="854" priority="420" operator="containsText" text="Medium">
      <formula>NOT(ISERROR(SEARCH("Medium",D47)))</formula>
    </cfRule>
    <cfRule type="containsText" dxfId="853" priority="421" operator="containsText" text="Low">
      <formula>NOT(ISERROR(SEARCH("Low",D47)))</formula>
    </cfRule>
  </conditionalFormatting>
  <conditionalFormatting sqref="S49 N49 I49">
    <cfRule type="containsText" dxfId="852" priority="416" operator="containsText" text="High">
      <formula>NOT(ISERROR(SEARCH("High",I49)))</formula>
    </cfRule>
    <cfRule type="containsText" dxfId="851" priority="417" operator="containsText" text="Medium">
      <formula>NOT(ISERROR(SEARCH("Medium",I49)))</formula>
    </cfRule>
    <cfRule type="containsText" dxfId="850" priority="418" operator="containsText" text="Low">
      <formula>NOT(ISERROR(SEARCH("Low",I49)))</formula>
    </cfRule>
  </conditionalFormatting>
  <conditionalFormatting sqref="I20:I23 N20:N23 S29:S30 S20:S26 D20:E24 D29:E34 E11 J29:J34 O29:O34 T29:T34 I29:I31">
    <cfRule type="containsText" dxfId="849" priority="414" stopIfTrue="1" operator="containsText" text="Medium">
      <formula>NOT(ISERROR(SEARCH("Medium",D11)))</formula>
    </cfRule>
    <cfRule type="containsText" dxfId="848" priority="415" operator="containsText" text="Low">
      <formula>NOT(ISERROR(SEARCH("Low",D11)))</formula>
    </cfRule>
  </conditionalFormatting>
  <conditionalFormatting sqref="S20:S26 S29:S30 N20:N23 I20:I23 B455:B457 J29:J34 O29:O34 T29:T34">
    <cfRule type="containsText" dxfId="847" priority="413" stopIfTrue="1" operator="containsText" text="High">
      <formula>NOT(ISERROR(SEARCH("High",B20)))</formula>
    </cfRule>
  </conditionalFormatting>
  <conditionalFormatting sqref="B27">
    <cfRule type="containsText" dxfId="846" priority="389" stopIfTrue="1" operator="containsText" text=" ">
      <formula>NOT(ISERROR(SEARCH(" ",B27)))</formula>
    </cfRule>
    <cfRule type="containsText" dxfId="845" priority="390" stopIfTrue="1" operator="containsText" text="High">
      <formula>NOT(ISERROR(SEARCH("High",B27)))</formula>
    </cfRule>
    <cfRule type="containsText" dxfId="844" priority="411" stopIfTrue="1" operator="containsText" text="Medium">
      <formula>NOT(ISERROR(SEARCH("Medium",B27)))</formula>
    </cfRule>
    <cfRule type="containsText" dxfId="843" priority="412" operator="containsText" text="Low">
      <formula>NOT(ISERROR(SEARCH("Low",B27)))</formula>
    </cfRule>
  </conditionalFormatting>
  <conditionalFormatting sqref="G16">
    <cfRule type="containsText" dxfId="842" priority="405" stopIfTrue="1" operator="containsText" text="&quot;&quot;">
      <formula>NOT(ISERROR(SEARCH("""""",G16)))</formula>
    </cfRule>
    <cfRule type="containsText" dxfId="841" priority="406" operator="containsText" text="Low">
      <formula>NOT(ISERROR(SEARCH("Low",G16)))</formula>
    </cfRule>
    <cfRule type="containsText" dxfId="840" priority="407" operator="containsText" text="Medium">
      <formula>NOT(ISERROR(SEARCH("Medium",G16)))</formula>
    </cfRule>
    <cfRule type="containsText" dxfId="839" priority="408" operator="containsText" text="High">
      <formula>NOT(ISERROR(SEARCH("High",G16)))</formula>
    </cfRule>
  </conditionalFormatting>
  <conditionalFormatting sqref="L16">
    <cfRule type="containsText" dxfId="838" priority="401" stopIfTrue="1" operator="containsText" text="&quot;&quot;">
      <formula>NOT(ISERROR(SEARCH("""""",L16)))</formula>
    </cfRule>
    <cfRule type="containsText" dxfId="837" priority="402" operator="containsText" text="Low">
      <formula>NOT(ISERROR(SEARCH("Low",L16)))</formula>
    </cfRule>
    <cfRule type="containsText" dxfId="836" priority="403" operator="containsText" text="Medium">
      <formula>NOT(ISERROR(SEARCH("Medium",L16)))</formula>
    </cfRule>
    <cfRule type="containsText" dxfId="835" priority="404" operator="containsText" text="High">
      <formula>NOT(ISERROR(SEARCH("High",L16)))</formula>
    </cfRule>
  </conditionalFormatting>
  <conditionalFormatting sqref="Q16">
    <cfRule type="containsText" dxfId="834" priority="397" stopIfTrue="1" operator="containsText" text="&quot;&quot;">
      <formula>NOT(ISERROR(SEARCH("""""",Q16)))</formula>
    </cfRule>
    <cfRule type="containsText" dxfId="833" priority="398" operator="containsText" text="Low">
      <formula>NOT(ISERROR(SEARCH("Low",Q16)))</formula>
    </cfRule>
    <cfRule type="containsText" dxfId="832" priority="399" operator="containsText" text="Medium">
      <formula>NOT(ISERROR(SEARCH("Medium",Q16)))</formula>
    </cfRule>
    <cfRule type="containsText" dxfId="831" priority="400" operator="containsText" text="High">
      <formula>NOT(ISERROR(SEARCH("High",Q16)))</formula>
    </cfRule>
  </conditionalFormatting>
  <conditionalFormatting sqref="G58">
    <cfRule type="containsText" dxfId="830" priority="395" stopIfTrue="1" operator="containsText" text="Medium">
      <formula>NOT(ISERROR(SEARCH("Medium",G58)))</formula>
    </cfRule>
    <cfRule type="containsText" dxfId="829" priority="396" operator="containsText" text="Low">
      <formula>NOT(ISERROR(SEARCH("Low",G58)))</formula>
    </cfRule>
  </conditionalFormatting>
  <conditionalFormatting sqref="L58">
    <cfRule type="containsText" dxfId="828" priority="393" stopIfTrue="1" operator="containsText" text="Medium">
      <formula>NOT(ISERROR(SEARCH("Medium",L58)))</formula>
    </cfRule>
    <cfRule type="containsText" dxfId="827" priority="394" operator="containsText" text="Low">
      <formula>NOT(ISERROR(SEARCH("Low",L58)))</formula>
    </cfRule>
  </conditionalFormatting>
  <conditionalFormatting sqref="Q58">
    <cfRule type="containsText" dxfId="826" priority="391" stopIfTrue="1" operator="containsText" text="Medium">
      <formula>NOT(ISERROR(SEARCH("Medium",Q58)))</formula>
    </cfRule>
    <cfRule type="containsText" dxfId="825" priority="392" operator="containsText" text="Low">
      <formula>NOT(ISERROR(SEARCH("Low",Q58)))</formula>
    </cfRule>
  </conditionalFormatting>
  <conditionalFormatting sqref="G27">
    <cfRule type="containsText" dxfId="824" priority="385" stopIfTrue="1" operator="containsText" text=" ">
      <formula>NOT(ISERROR(SEARCH(" ",G27)))</formula>
    </cfRule>
    <cfRule type="containsText" dxfId="823" priority="386" stopIfTrue="1" operator="containsText" text="High">
      <formula>NOT(ISERROR(SEARCH("High",G27)))</formula>
    </cfRule>
    <cfRule type="containsText" dxfId="822" priority="387" stopIfTrue="1" operator="containsText" text="Medium">
      <formula>NOT(ISERROR(SEARCH("Medium",G27)))</formula>
    </cfRule>
    <cfRule type="containsText" dxfId="821" priority="388" operator="containsText" text="Low">
      <formula>NOT(ISERROR(SEARCH("Low",G27)))</formula>
    </cfRule>
  </conditionalFormatting>
  <conditionalFormatting sqref="L27">
    <cfRule type="containsText" dxfId="820" priority="381" stopIfTrue="1" operator="containsText" text=" ">
      <formula>NOT(ISERROR(SEARCH(" ",L27)))</formula>
    </cfRule>
    <cfRule type="containsText" dxfId="819" priority="382" stopIfTrue="1" operator="containsText" text="High">
      <formula>NOT(ISERROR(SEARCH("High",L27)))</formula>
    </cfRule>
    <cfRule type="containsText" dxfId="818" priority="383" stopIfTrue="1" operator="containsText" text="Medium">
      <formula>NOT(ISERROR(SEARCH("Medium",L27)))</formula>
    </cfRule>
    <cfRule type="containsText" dxfId="817" priority="384" operator="containsText" text="Low">
      <formula>NOT(ISERROR(SEARCH("Low",L27)))</formula>
    </cfRule>
  </conditionalFormatting>
  <conditionalFormatting sqref="Q27">
    <cfRule type="containsText" dxfId="816" priority="377" stopIfTrue="1" operator="containsText" text=" ">
      <formula>NOT(ISERROR(SEARCH(" ",Q27)))</formula>
    </cfRule>
    <cfRule type="containsText" dxfId="815" priority="378" stopIfTrue="1" operator="containsText" text="High">
      <formula>NOT(ISERROR(SEARCH("High",Q27)))</formula>
    </cfRule>
    <cfRule type="containsText" dxfId="814" priority="379" stopIfTrue="1" operator="containsText" text="Medium">
      <formula>NOT(ISERROR(SEARCH("Medium",Q27)))</formula>
    </cfRule>
    <cfRule type="containsText" dxfId="813" priority="380" operator="containsText" text="Low">
      <formula>NOT(ISERROR(SEARCH("Low",Q27)))</formula>
    </cfRule>
  </conditionalFormatting>
  <conditionalFormatting sqref="B82">
    <cfRule type="containsText" dxfId="812" priority="346" stopIfTrue="1" operator="containsText" text=" ">
      <formula>NOT(ISERROR(SEARCH(" ",B82)))</formula>
    </cfRule>
    <cfRule type="containsText" dxfId="811" priority="373" stopIfTrue="1" operator="containsText" text="Few">
      <formula>NOT(ISERROR(SEARCH("Few",B82)))</formula>
    </cfRule>
    <cfRule type="containsText" dxfId="810" priority="374" stopIfTrue="1" operator="containsText" text="Some">
      <formula>NOT(ISERROR(SEARCH("Some",B82)))</formula>
    </cfRule>
    <cfRule type="containsText" dxfId="809" priority="375" stopIfTrue="1" operator="containsText" text="Many">
      <formula>NOT(ISERROR(SEARCH("Many",B82)))</formula>
    </cfRule>
    <cfRule type="containsText" dxfId="808" priority="376" operator="containsText" text="Very many">
      <formula>NOT(ISERROR(SEARCH("Very many",B82)))</formula>
    </cfRule>
  </conditionalFormatting>
  <conditionalFormatting sqref="B101">
    <cfRule type="containsText" dxfId="807" priority="340" stopIfTrue="1" operator="containsText" text=" ">
      <formula>NOT(ISERROR(SEARCH(" ",B101)))</formula>
    </cfRule>
    <cfRule type="containsText" dxfId="806" priority="369" stopIfTrue="1" operator="containsText" text="Very hard">
      <formula>NOT(ISERROR(SEARCH("Very hard",B101)))</formula>
    </cfRule>
    <cfRule type="containsText" dxfId="805" priority="370" stopIfTrue="1" operator="containsText" text="Hard">
      <formula>NOT(ISERROR(SEARCH("Hard",B101)))</formula>
    </cfRule>
    <cfRule type="containsText" dxfId="804" priority="371" stopIfTrue="1" operator="containsText" text="Moderate">
      <formula>NOT(ISERROR(SEARCH("Moderate",B101)))</formula>
    </cfRule>
    <cfRule type="containsText" dxfId="803" priority="372" operator="containsText" text="Easy">
      <formula>NOT(ISERROR(SEARCH("Easy",B101)))</formula>
    </cfRule>
  </conditionalFormatting>
  <conditionalFormatting sqref="B52">
    <cfRule type="containsText" dxfId="802" priority="365" stopIfTrue="1" operator="containsText" text=" ">
      <formula>NOT(ISERROR(SEARCH(" ",B52)))</formula>
    </cfRule>
    <cfRule type="containsText" dxfId="801" priority="366" stopIfTrue="1" operator="containsText" text="High">
      <formula>NOT(ISERROR(SEARCH("High",B52)))</formula>
    </cfRule>
    <cfRule type="containsText" dxfId="800" priority="367" stopIfTrue="1" operator="containsText" text="Medium">
      <formula>NOT(ISERROR(SEARCH("Medium",B52)))</formula>
    </cfRule>
    <cfRule type="containsText" dxfId="799" priority="368" operator="containsText" text="Low">
      <formula>NOT(ISERROR(SEARCH("Low",B52)))</formula>
    </cfRule>
  </conditionalFormatting>
  <conditionalFormatting sqref="B42">
    <cfRule type="containsText" dxfId="798" priority="361" stopIfTrue="1" operator="containsText" text=" ">
      <formula>NOT(ISERROR(SEARCH(" ",B42)))</formula>
    </cfRule>
    <cfRule type="containsText" dxfId="797" priority="362" stopIfTrue="1" operator="containsText" text="High">
      <formula>NOT(ISERROR(SEARCH("High",B42)))</formula>
    </cfRule>
    <cfRule type="containsText" dxfId="796" priority="363" stopIfTrue="1" operator="containsText" text="Medium">
      <formula>NOT(ISERROR(SEARCH("Medium",B42)))</formula>
    </cfRule>
    <cfRule type="containsText" dxfId="795" priority="364" operator="containsText" text="Low">
      <formula>NOT(ISERROR(SEARCH("Low",B42)))</formula>
    </cfRule>
  </conditionalFormatting>
  <conditionalFormatting sqref="B108">
    <cfRule type="containsText" dxfId="794" priority="339" stopIfTrue="1" operator="containsText" text="Very large">
      <formula>NOT(ISERROR(SEARCH("Very large",B108)))</formula>
    </cfRule>
    <cfRule type="containsText" dxfId="793" priority="357" stopIfTrue="1" operator="containsText" text="Large">
      <formula>NOT(ISERROR(SEARCH("Large",B108)))</formula>
    </cfRule>
    <cfRule type="containsText" dxfId="792" priority="358" stopIfTrue="1" operator="containsText" text="Medium">
      <formula>NOT(ISERROR(SEARCH("Medium",B108)))</formula>
    </cfRule>
    <cfRule type="containsText" dxfId="791" priority="359" stopIfTrue="1" operator="containsText" text="Small">
      <formula>NOT(ISERROR(SEARCH("Small",B108)))</formula>
    </cfRule>
    <cfRule type="containsText" dxfId="790" priority="360" operator="containsText" text=" ">
      <formula>NOT(ISERROR(SEARCH(" ",B108)))</formula>
    </cfRule>
  </conditionalFormatting>
  <conditionalFormatting sqref="B116">
    <cfRule type="containsText" dxfId="789" priority="353" stopIfTrue="1" operator="containsText" text=" ">
      <formula>NOT(ISERROR(SEARCH(" ",B116)))</formula>
    </cfRule>
    <cfRule type="containsText" dxfId="788" priority="354" stopIfTrue="1" operator="containsText" text="Large">
      <formula>NOT(ISERROR(SEARCH("Large",B116)))</formula>
    </cfRule>
    <cfRule type="containsText" dxfId="787" priority="355" stopIfTrue="1" operator="containsText" text="Medium">
      <formula>NOT(ISERROR(SEARCH("Medium",B116)))</formula>
    </cfRule>
    <cfRule type="containsText" dxfId="786" priority="356" operator="containsText" text="Small">
      <formula>NOT(ISERROR(SEARCH("Small",B116)))</formula>
    </cfRule>
  </conditionalFormatting>
  <conditionalFormatting sqref="B43">
    <cfRule type="containsText" dxfId="785" priority="349" stopIfTrue="1" operator="containsText" text=" ">
      <formula>NOT(ISERROR(SEARCH(" ",B43)))</formula>
    </cfRule>
    <cfRule type="containsText" dxfId="784" priority="350" stopIfTrue="1" operator="containsText" text="High">
      <formula>NOT(ISERROR(SEARCH("High",B43)))</formula>
    </cfRule>
    <cfRule type="containsText" dxfId="783" priority="351" stopIfTrue="1" operator="containsText" text="Medium">
      <formula>NOT(ISERROR(SEARCH("Medium",B43)))</formula>
    </cfRule>
    <cfRule type="containsText" dxfId="782" priority="352" operator="containsText" text="Low">
      <formula>NOT(ISERROR(SEARCH("Low",B43)))</formula>
    </cfRule>
  </conditionalFormatting>
  <conditionalFormatting sqref="B57">
    <cfRule type="containsText" dxfId="781" priority="347" stopIfTrue="1" operator="containsText" text="High">
      <formula>NOT(ISERROR(SEARCH("High",B57)))</formula>
    </cfRule>
    <cfRule type="containsText" dxfId="780" priority="409" stopIfTrue="1" operator="containsText" text="Medium">
      <formula>NOT(ISERROR(SEARCH("Medium",B57)))</formula>
    </cfRule>
    <cfRule type="containsText" dxfId="779" priority="410" operator="containsText" text="Low">
      <formula>NOT(ISERROR(SEARCH("Low",B57)))</formula>
    </cfRule>
  </conditionalFormatting>
  <conditionalFormatting sqref="D29:E34 D20:E24 E11">
    <cfRule type="containsText" dxfId="778" priority="348" stopIfTrue="1" operator="containsText" text="High">
      <formula>NOT(ISERROR(SEARCH("High",D11)))</formula>
    </cfRule>
  </conditionalFormatting>
  <conditionalFormatting sqref="Q82 L82 G82">
    <cfRule type="containsText" dxfId="777" priority="341" stopIfTrue="1" operator="containsText" text=" ">
      <formula>NOT(ISERROR(SEARCH(" ",G82)))</formula>
    </cfRule>
    <cfRule type="containsText" dxfId="776" priority="342" stopIfTrue="1" operator="containsText" text="Few">
      <formula>NOT(ISERROR(SEARCH("Few",G82)))</formula>
    </cfRule>
    <cfRule type="containsText" dxfId="775" priority="343" stopIfTrue="1" operator="containsText" text="Some">
      <formula>NOT(ISERROR(SEARCH("Some",G82)))</formula>
    </cfRule>
    <cfRule type="containsText" dxfId="774" priority="344" stopIfTrue="1" operator="containsText" text="Many">
      <formula>NOT(ISERROR(SEARCH("Many",G82)))</formula>
    </cfRule>
    <cfRule type="containsText" dxfId="773" priority="345" operator="containsText" text="Very many">
      <formula>NOT(ISERROR(SEARCH("Very many",G82)))</formula>
    </cfRule>
  </conditionalFormatting>
  <conditionalFormatting sqref="Q115 L115 G115 B115">
    <cfRule type="containsText" dxfId="772" priority="334" stopIfTrue="1" operator="containsText" text=" ">
      <formula>NOT(ISERROR(SEARCH(" ",B115)))</formula>
    </cfRule>
    <cfRule type="containsText" dxfId="771" priority="335" stopIfTrue="1" operator="containsText" text="Very large">
      <formula>NOT(ISERROR(SEARCH("Very large",B115)))</formula>
    </cfRule>
    <cfRule type="containsText" dxfId="770" priority="336" stopIfTrue="1" operator="containsText" text="Large">
      <formula>NOT(ISERROR(SEARCH("Large",B115)))</formula>
    </cfRule>
    <cfRule type="containsText" dxfId="769" priority="337" stopIfTrue="1" operator="containsText" text="Medium">
      <formula>NOT(ISERROR(SEARCH("Medium",B115)))</formula>
    </cfRule>
    <cfRule type="containsText" dxfId="768" priority="338" operator="containsText" text="Small">
      <formula>NOT(ISERROR(SEARCH("Small",B115)))</formula>
    </cfRule>
  </conditionalFormatting>
  <conditionalFormatting sqref="B121:B122 B455:B457">
    <cfRule type="containsText" dxfId="767" priority="330" operator="containsText" text="&quot; &quot;">
      <formula>NOT(ISERROR(SEARCH(""" """,B121)))</formula>
    </cfRule>
    <cfRule type="containsText" dxfId="766" priority="332" stopIfTrue="1" operator="containsText" text="Medium">
      <formula>NOT(ISERROR(SEARCH("Medium",B121)))</formula>
    </cfRule>
    <cfRule type="containsText" dxfId="765" priority="333" operator="containsText" text="Low">
      <formula>NOT(ISERROR(SEARCH("Low",B121)))</formula>
    </cfRule>
  </conditionalFormatting>
  <conditionalFormatting sqref="B121:B122">
    <cfRule type="containsText" dxfId="764" priority="331" stopIfTrue="1" operator="containsText" text="High">
      <formula>NOT(ISERROR(SEARCH("High",B121)))</formula>
    </cfRule>
  </conditionalFormatting>
  <conditionalFormatting sqref="B123">
    <cfRule type="containsText" dxfId="763" priority="327" stopIfTrue="1" operator="containsText" text="High">
      <formula>NOT(ISERROR(SEARCH("High",B123)))</formula>
    </cfRule>
    <cfRule type="containsText" dxfId="762" priority="328" stopIfTrue="1" operator="containsText" text="Medium">
      <formula>NOT(ISERROR(SEARCH("Medium",B123)))</formula>
    </cfRule>
    <cfRule type="containsText" dxfId="761" priority="329" operator="containsText" text="Low">
      <formula>NOT(ISERROR(SEARCH("Low",B123)))</formula>
    </cfRule>
  </conditionalFormatting>
  <conditionalFormatting sqref="G116">
    <cfRule type="containsText" dxfId="760" priority="323" stopIfTrue="1" operator="containsText" text=" ">
      <formula>NOT(ISERROR(SEARCH(" ",G116)))</formula>
    </cfRule>
    <cfRule type="containsText" dxfId="759" priority="324" stopIfTrue="1" operator="containsText" text="Large">
      <formula>NOT(ISERROR(SEARCH("Large",G116)))</formula>
    </cfRule>
    <cfRule type="containsText" dxfId="758" priority="325" stopIfTrue="1" operator="containsText" text="Medium">
      <formula>NOT(ISERROR(SEARCH("Medium",G116)))</formula>
    </cfRule>
    <cfRule type="containsText" dxfId="757" priority="326" operator="containsText" text="Small">
      <formula>NOT(ISERROR(SEARCH("Small",G116)))</formula>
    </cfRule>
  </conditionalFormatting>
  <conditionalFormatting sqref="G121">
    <cfRule type="containsText" dxfId="756" priority="319" operator="containsText" text="&quot; &quot;">
      <formula>NOT(ISERROR(SEARCH(""" """,G121)))</formula>
    </cfRule>
    <cfRule type="containsText" dxfId="755" priority="321" stopIfTrue="1" operator="containsText" text="Medium">
      <formula>NOT(ISERROR(SEARCH("Medium",G121)))</formula>
    </cfRule>
    <cfRule type="containsText" dxfId="754" priority="322" operator="containsText" text="Low">
      <formula>NOT(ISERROR(SEARCH("Low",G121)))</formula>
    </cfRule>
  </conditionalFormatting>
  <conditionalFormatting sqref="G121">
    <cfRule type="containsText" dxfId="753" priority="320" stopIfTrue="1" operator="containsText" text="High">
      <formula>NOT(ISERROR(SEARCH("High",G121)))</formula>
    </cfRule>
  </conditionalFormatting>
  <conditionalFormatting sqref="L116">
    <cfRule type="containsText" dxfId="752" priority="315" stopIfTrue="1" operator="containsText" text=" ">
      <formula>NOT(ISERROR(SEARCH(" ",L116)))</formula>
    </cfRule>
    <cfRule type="containsText" dxfId="751" priority="316" stopIfTrue="1" operator="containsText" text="Large">
      <formula>NOT(ISERROR(SEARCH("Large",L116)))</formula>
    </cfRule>
    <cfRule type="containsText" dxfId="750" priority="317" stopIfTrue="1" operator="containsText" text="Medium">
      <formula>NOT(ISERROR(SEARCH("Medium",L116)))</formula>
    </cfRule>
    <cfRule type="containsText" dxfId="749" priority="318" operator="containsText" text="Small">
      <formula>NOT(ISERROR(SEARCH("Small",L116)))</formula>
    </cfRule>
  </conditionalFormatting>
  <conditionalFormatting sqref="L121">
    <cfRule type="containsText" dxfId="748" priority="311" operator="containsText" text="&quot; &quot;">
      <formula>NOT(ISERROR(SEARCH(""" """,L121)))</formula>
    </cfRule>
    <cfRule type="containsText" dxfId="747" priority="313" stopIfTrue="1" operator="containsText" text="Medium">
      <formula>NOT(ISERROR(SEARCH("Medium",L121)))</formula>
    </cfRule>
    <cfRule type="containsText" dxfId="746" priority="314" operator="containsText" text="Low">
      <formula>NOT(ISERROR(SEARCH("Low",L121)))</formula>
    </cfRule>
  </conditionalFormatting>
  <conditionalFormatting sqref="L121">
    <cfRule type="containsText" dxfId="745" priority="312" stopIfTrue="1" operator="containsText" text="High">
      <formula>NOT(ISERROR(SEARCH("High",L121)))</formula>
    </cfRule>
  </conditionalFormatting>
  <conditionalFormatting sqref="Q116">
    <cfRule type="containsText" dxfId="744" priority="307" stopIfTrue="1" operator="containsText" text=" ">
      <formula>NOT(ISERROR(SEARCH(" ",Q116)))</formula>
    </cfRule>
    <cfRule type="containsText" dxfId="743" priority="308" stopIfTrue="1" operator="containsText" text="Large">
      <formula>NOT(ISERROR(SEARCH("Large",Q116)))</formula>
    </cfRule>
    <cfRule type="containsText" dxfId="742" priority="309" stopIfTrue="1" operator="containsText" text="Medium">
      <formula>NOT(ISERROR(SEARCH("Medium",Q116)))</formula>
    </cfRule>
    <cfRule type="containsText" dxfId="741" priority="310" operator="containsText" text="Small">
      <formula>NOT(ISERROR(SEARCH("Small",Q116)))</formula>
    </cfRule>
  </conditionalFormatting>
  <conditionalFormatting sqref="Q121">
    <cfRule type="containsText" dxfId="740" priority="303" operator="containsText" text="&quot; &quot;">
      <formula>NOT(ISERROR(SEARCH(""" """,Q121)))</formula>
    </cfRule>
    <cfRule type="containsText" dxfId="739" priority="305" stopIfTrue="1" operator="containsText" text="Medium">
      <formula>NOT(ISERROR(SEARCH("Medium",Q121)))</formula>
    </cfRule>
    <cfRule type="containsText" dxfId="738" priority="306" operator="containsText" text="Low">
      <formula>NOT(ISERROR(SEARCH("Low",Q121)))</formula>
    </cfRule>
  </conditionalFormatting>
  <conditionalFormatting sqref="Q121">
    <cfRule type="containsText" dxfId="737" priority="304" stopIfTrue="1" operator="containsText" text="High">
      <formula>NOT(ISERROR(SEARCH("High",Q121)))</formula>
    </cfRule>
  </conditionalFormatting>
  <conditionalFormatting sqref="G124">
    <cfRule type="containsText" dxfId="736" priority="301" stopIfTrue="1" operator="containsText" text="Medium">
      <formula>NOT(ISERROR(SEARCH("Medium",G124)))</formula>
    </cfRule>
    <cfRule type="containsText" dxfId="735" priority="302" operator="containsText" text="Low">
      <formula>NOT(ISERROR(SEARCH("Low",G124)))</formula>
    </cfRule>
  </conditionalFormatting>
  <conditionalFormatting sqref="L124">
    <cfRule type="containsText" dxfId="734" priority="299" stopIfTrue="1" operator="containsText" text="Medium">
      <formula>NOT(ISERROR(SEARCH("Medium",L124)))</formula>
    </cfRule>
    <cfRule type="containsText" dxfId="733" priority="300" operator="containsText" text="Low">
      <formula>NOT(ISERROR(SEARCH("Low",L124)))</formula>
    </cfRule>
  </conditionalFormatting>
  <conditionalFormatting sqref="Q124">
    <cfRule type="containsText" dxfId="732" priority="297" stopIfTrue="1" operator="containsText" text="Medium">
      <formula>NOT(ISERROR(SEARCH("Medium",Q124)))</formula>
    </cfRule>
    <cfRule type="containsText" dxfId="731" priority="298" operator="containsText" text="Low">
      <formula>NOT(ISERROR(SEARCH("Low",Q124)))</formula>
    </cfRule>
  </conditionalFormatting>
  <conditionalFormatting sqref="G122">
    <cfRule type="containsText" dxfId="730" priority="293" operator="containsText" text="&quot; &quot;">
      <formula>NOT(ISERROR(SEARCH(""" """,G122)))</formula>
    </cfRule>
    <cfRule type="containsText" dxfId="729" priority="295" stopIfTrue="1" operator="containsText" text="Medium">
      <formula>NOT(ISERROR(SEARCH("Medium",G122)))</formula>
    </cfRule>
    <cfRule type="containsText" dxfId="728" priority="296" operator="containsText" text="Low">
      <formula>NOT(ISERROR(SEARCH("Low",G122)))</formula>
    </cfRule>
  </conditionalFormatting>
  <conditionalFormatting sqref="G122">
    <cfRule type="containsText" dxfId="727" priority="294" stopIfTrue="1" operator="containsText" text="High">
      <formula>NOT(ISERROR(SEARCH("High",G122)))</formula>
    </cfRule>
  </conditionalFormatting>
  <conditionalFormatting sqref="L122">
    <cfRule type="containsText" dxfId="726" priority="289" operator="containsText" text="&quot; &quot;">
      <formula>NOT(ISERROR(SEARCH(""" """,L122)))</formula>
    </cfRule>
    <cfRule type="containsText" dxfId="725" priority="291" stopIfTrue="1" operator="containsText" text="Medium">
      <formula>NOT(ISERROR(SEARCH("Medium",L122)))</formula>
    </cfRule>
    <cfRule type="containsText" dxfId="724" priority="292" operator="containsText" text="Low">
      <formula>NOT(ISERROR(SEARCH("Low",L122)))</formula>
    </cfRule>
  </conditionalFormatting>
  <conditionalFormatting sqref="L122">
    <cfRule type="containsText" dxfId="723" priority="290" stopIfTrue="1" operator="containsText" text="High">
      <formula>NOT(ISERROR(SEARCH("High",L122)))</formula>
    </cfRule>
  </conditionalFormatting>
  <conditionalFormatting sqref="Q122">
    <cfRule type="containsText" dxfId="722" priority="285" operator="containsText" text="&quot; &quot;">
      <formula>NOT(ISERROR(SEARCH(""" """,Q122)))</formula>
    </cfRule>
    <cfRule type="containsText" dxfId="721" priority="287" stopIfTrue="1" operator="containsText" text="Medium">
      <formula>NOT(ISERROR(SEARCH("Medium",Q122)))</formula>
    </cfRule>
    <cfRule type="containsText" dxfId="720" priority="288" operator="containsText" text="Low">
      <formula>NOT(ISERROR(SEARCH("Low",Q122)))</formula>
    </cfRule>
  </conditionalFormatting>
  <conditionalFormatting sqref="Q122">
    <cfRule type="containsText" dxfId="719" priority="286" stopIfTrue="1" operator="containsText" text="High">
      <formula>NOT(ISERROR(SEARCH("High",Q122)))</formula>
    </cfRule>
  </conditionalFormatting>
  <conditionalFormatting sqref="B192">
    <cfRule type="containsText" dxfId="718" priority="280" stopIfTrue="1" operator="containsText" text=" ">
      <formula>NOT(ISERROR(SEARCH(" ",B192)))</formula>
    </cfRule>
    <cfRule type="containsText" dxfId="717" priority="281" stopIfTrue="1" operator="containsText" text="Few">
      <formula>NOT(ISERROR(SEARCH("Few",B192)))</formula>
    </cfRule>
    <cfRule type="containsText" dxfId="716" priority="282" stopIfTrue="1" operator="containsText" text="Some">
      <formula>NOT(ISERROR(SEARCH("Some",B192)))</formula>
    </cfRule>
    <cfRule type="containsText" dxfId="715" priority="283" stopIfTrue="1" operator="containsText" text="Many">
      <formula>NOT(ISERROR(SEARCH("Many",B192)))</formula>
    </cfRule>
    <cfRule type="containsText" dxfId="714" priority="284" operator="containsText" text="Very many">
      <formula>NOT(ISERROR(SEARCH("Very many",B192)))</formula>
    </cfRule>
  </conditionalFormatting>
  <conditionalFormatting sqref="G192">
    <cfRule type="containsText" dxfId="713" priority="275" stopIfTrue="1" operator="containsText" text=" ">
      <formula>NOT(ISERROR(SEARCH(" ",G192)))</formula>
    </cfRule>
    <cfRule type="containsText" dxfId="712" priority="276" stopIfTrue="1" operator="containsText" text="Few">
      <formula>NOT(ISERROR(SEARCH("Few",G192)))</formula>
    </cfRule>
    <cfRule type="containsText" dxfId="711" priority="277" stopIfTrue="1" operator="containsText" text="Some">
      <formula>NOT(ISERROR(SEARCH("Some",G192)))</formula>
    </cfRule>
    <cfRule type="containsText" dxfId="710" priority="278" stopIfTrue="1" operator="containsText" text="Many">
      <formula>NOT(ISERROR(SEARCH("Many",G192)))</formula>
    </cfRule>
    <cfRule type="containsText" dxfId="709" priority="279" operator="containsText" text="Very many">
      <formula>NOT(ISERROR(SEARCH("Very many",G192)))</formula>
    </cfRule>
  </conditionalFormatting>
  <conditionalFormatting sqref="L192">
    <cfRule type="containsText" dxfId="708" priority="270" stopIfTrue="1" operator="containsText" text=" ">
      <formula>NOT(ISERROR(SEARCH(" ",L192)))</formula>
    </cfRule>
    <cfRule type="containsText" dxfId="707" priority="271" stopIfTrue="1" operator="containsText" text="Few">
      <formula>NOT(ISERROR(SEARCH("Few",L192)))</formula>
    </cfRule>
    <cfRule type="containsText" dxfId="706" priority="272" stopIfTrue="1" operator="containsText" text="Some">
      <formula>NOT(ISERROR(SEARCH("Some",L192)))</formula>
    </cfRule>
    <cfRule type="containsText" dxfId="705" priority="273" stopIfTrue="1" operator="containsText" text="Many">
      <formula>NOT(ISERROR(SEARCH("Many",L192)))</formula>
    </cfRule>
    <cfRule type="containsText" dxfId="704" priority="274" operator="containsText" text="Very many">
      <formula>NOT(ISERROR(SEARCH("Very many",L192)))</formula>
    </cfRule>
  </conditionalFormatting>
  <conditionalFormatting sqref="Q192">
    <cfRule type="containsText" dxfId="703" priority="265" stopIfTrue="1" operator="containsText" text=" ">
      <formula>NOT(ISERROR(SEARCH(" ",Q192)))</formula>
    </cfRule>
    <cfRule type="containsText" dxfId="702" priority="266" stopIfTrue="1" operator="containsText" text="Few">
      <formula>NOT(ISERROR(SEARCH("Few",Q192)))</formula>
    </cfRule>
    <cfRule type="containsText" dxfId="701" priority="267" stopIfTrue="1" operator="containsText" text="Some">
      <formula>NOT(ISERROR(SEARCH("Some",Q192)))</formula>
    </cfRule>
    <cfRule type="containsText" dxfId="700" priority="268" stopIfTrue="1" operator="containsText" text="Many">
      <formula>NOT(ISERROR(SEARCH("Many",Q192)))</formula>
    </cfRule>
    <cfRule type="containsText" dxfId="699" priority="269" operator="containsText" text="Very many">
      <formula>NOT(ISERROR(SEARCH("Very many",Q192)))</formula>
    </cfRule>
  </conditionalFormatting>
  <conditionalFormatting sqref="B256">
    <cfRule type="containsText" dxfId="698" priority="235" stopIfTrue="1" operator="containsText" text=" ">
      <formula>NOT(ISERROR(SEARCH(" ",B256)))</formula>
    </cfRule>
    <cfRule type="containsText" dxfId="697" priority="261" stopIfTrue="1" operator="containsText" text="Long term">
      <formula>NOT(ISERROR(SEARCH("Long term",B256)))</formula>
    </cfRule>
    <cfRule type="containsText" dxfId="696" priority="262" stopIfTrue="1" operator="containsText" text="Medium term">
      <formula>NOT(ISERROR(SEARCH("Medium term",B256)))</formula>
    </cfRule>
    <cfRule type="containsText" dxfId="695" priority="263" stopIfTrue="1" operator="containsText" text="Short term">
      <formula>NOT(ISERROR(SEARCH("Short term",B256)))</formula>
    </cfRule>
    <cfRule type="containsText" dxfId="694" priority="264" operator="containsText" text="Immediate">
      <formula>NOT(ISERROR(SEARCH("Immediate",B256)))</formula>
    </cfRule>
  </conditionalFormatting>
  <conditionalFormatting sqref="B320">
    <cfRule type="containsText" dxfId="693" priority="234" stopIfTrue="1" operator="containsText" text=" ">
      <formula>NOT(ISERROR(SEARCH(" ",B320)))</formula>
    </cfRule>
    <cfRule type="containsText" dxfId="692" priority="257" stopIfTrue="1" operator="containsText" text="Inter-jurisdiction">
      <formula>NOT(ISERROR(SEARCH("Inter-jurisdiction",B320)))</formula>
    </cfRule>
    <cfRule type="containsText" dxfId="691" priority="258" stopIfTrue="1" operator="containsText" text="Regulator">
      <formula>NOT(ISERROR(SEARCH("Regulator",B320)))</formula>
    </cfRule>
    <cfRule type="containsText" dxfId="690" priority="259" stopIfTrue="1" operator="containsText" text="Consultative co-mgmt">
      <formula>NOT(ISERROR(SEARCH("Consultative co-mgmt",B320)))</formula>
    </cfRule>
    <cfRule type="containsText" dxfId="689" priority="260" operator="containsText" text="Operational">
      <formula>NOT(ISERROR(SEARCH("Operational",B320)))</formula>
    </cfRule>
  </conditionalFormatting>
  <conditionalFormatting sqref="B384">
    <cfRule type="containsText" dxfId="688" priority="252" stopIfTrue="1" operator="containsText" text=" ">
      <formula>NOT(ISERROR(SEARCH(" ",B384)))</formula>
    </cfRule>
    <cfRule type="containsText" dxfId="687" priority="253" stopIfTrue="1" operator="containsText" text="Very high">
      <formula>NOT(ISERROR(SEARCH("Very high",B384)))</formula>
    </cfRule>
    <cfRule type="containsText" dxfId="686" priority="254" stopIfTrue="1" operator="containsText" text="High">
      <formula>NOT(ISERROR(SEARCH("High",B384)))</formula>
    </cfRule>
    <cfRule type="containsText" dxfId="685" priority="255" stopIfTrue="1" operator="containsText" text="Medium">
      <formula>NOT(ISERROR(SEARCH("Medium",B384)))</formula>
    </cfRule>
    <cfRule type="containsText" dxfId="684" priority="256" operator="containsText" text="Low">
      <formula>NOT(ISERROR(SEARCH("Low",B384)))</formula>
    </cfRule>
  </conditionalFormatting>
  <conditionalFormatting sqref="B449">
    <cfRule type="containsText" dxfId="683" priority="248" stopIfTrue="1" operator="containsText" text=" ">
      <formula>NOT(ISERROR(SEARCH(" ",B449)))</formula>
    </cfRule>
    <cfRule type="containsText" dxfId="682" priority="249" stopIfTrue="1" operator="containsText" text="Large">
      <formula>NOT(ISERROR(SEARCH("Large",B449)))</formula>
    </cfRule>
    <cfRule type="containsText" dxfId="681" priority="250" stopIfTrue="1" operator="containsText" text="Medium">
      <formula>NOT(ISERROR(SEARCH("Medium",B449)))</formula>
    </cfRule>
    <cfRule type="containsText" dxfId="680" priority="251" operator="containsText" text="Small">
      <formula>NOT(ISERROR(SEARCH("Small",B449)))</formula>
    </cfRule>
  </conditionalFormatting>
  <conditionalFormatting sqref="G449">
    <cfRule type="containsText" dxfId="679" priority="244" stopIfTrue="1" operator="containsText" text=" ">
      <formula>NOT(ISERROR(SEARCH(" ",G449)))</formula>
    </cfRule>
    <cfRule type="containsText" dxfId="678" priority="245" stopIfTrue="1" operator="containsText" text="Large">
      <formula>NOT(ISERROR(SEARCH("Large",G449)))</formula>
    </cfRule>
    <cfRule type="containsText" dxfId="677" priority="246" stopIfTrue="1" operator="containsText" text="Medium">
      <formula>NOT(ISERROR(SEARCH("Medium",G449)))</formula>
    </cfRule>
    <cfRule type="containsText" dxfId="676" priority="247" operator="containsText" text="Small">
      <formula>NOT(ISERROR(SEARCH("Small",G449)))</formula>
    </cfRule>
  </conditionalFormatting>
  <conditionalFormatting sqref="L449">
    <cfRule type="containsText" dxfId="675" priority="240" stopIfTrue="1" operator="containsText" text=" ">
      <formula>NOT(ISERROR(SEARCH(" ",L449)))</formula>
    </cfRule>
    <cfRule type="containsText" dxfId="674" priority="241" stopIfTrue="1" operator="containsText" text="Large">
      <formula>NOT(ISERROR(SEARCH("Large",L449)))</formula>
    </cfRule>
    <cfRule type="containsText" dxfId="673" priority="242" stopIfTrue="1" operator="containsText" text="Medium">
      <formula>NOT(ISERROR(SEARCH("Medium",L449)))</formula>
    </cfRule>
    <cfRule type="containsText" dxfId="672" priority="243" operator="containsText" text="Small">
      <formula>NOT(ISERROR(SEARCH("Small",L449)))</formula>
    </cfRule>
  </conditionalFormatting>
  <conditionalFormatting sqref="Q449">
    <cfRule type="containsText" dxfId="671" priority="236" stopIfTrue="1" operator="containsText" text=" ">
      <formula>NOT(ISERROR(SEARCH(" ",Q449)))</formula>
    </cfRule>
    <cfRule type="containsText" dxfId="670" priority="237" stopIfTrue="1" operator="containsText" text="Large">
      <formula>NOT(ISERROR(SEARCH("Large",Q449)))</formula>
    </cfRule>
    <cfRule type="containsText" dxfId="669" priority="238" stopIfTrue="1" operator="containsText" text="Medium">
      <formula>NOT(ISERROR(SEARCH("Medium",Q449)))</formula>
    </cfRule>
    <cfRule type="containsText" dxfId="668" priority="239" operator="containsText" text="Small">
      <formula>NOT(ISERROR(SEARCH("Small",Q449)))</formula>
    </cfRule>
  </conditionalFormatting>
  <conditionalFormatting sqref="B448">
    <cfRule type="containsText" dxfId="667" priority="229" stopIfTrue="1" operator="containsText" text=" ">
      <formula>NOT(ISERROR(SEARCH(" ",B448)))</formula>
    </cfRule>
    <cfRule type="containsText" dxfId="666" priority="230" stopIfTrue="1" operator="containsText" text="Very high">
      <formula>NOT(ISERROR(SEARCH("Very high",B448)))</formula>
    </cfRule>
    <cfRule type="containsText" dxfId="665" priority="231" stopIfTrue="1" operator="containsText" text="High">
      <formula>NOT(ISERROR(SEARCH("High",B448)))</formula>
    </cfRule>
    <cfRule type="containsText" dxfId="664" priority="232" stopIfTrue="1" operator="containsText" text="Medium">
      <formula>NOT(ISERROR(SEARCH("Medium",B448)))</formula>
    </cfRule>
    <cfRule type="containsText" dxfId="663" priority="233" operator="containsText" text="Low">
      <formula>NOT(ISERROR(SEARCH("Low",B448)))</formula>
    </cfRule>
  </conditionalFormatting>
  <conditionalFormatting sqref="G448">
    <cfRule type="containsText" dxfId="662" priority="224" stopIfTrue="1" operator="containsText" text=" ">
      <formula>NOT(ISERROR(SEARCH(" ",G448)))</formula>
    </cfRule>
    <cfRule type="containsText" dxfId="661" priority="225" stopIfTrue="1" operator="containsText" text="Very high">
      <formula>NOT(ISERROR(SEARCH("Very high",G448)))</formula>
    </cfRule>
    <cfRule type="containsText" dxfId="660" priority="226" stopIfTrue="1" operator="containsText" text="High">
      <formula>NOT(ISERROR(SEARCH("High",G448)))</formula>
    </cfRule>
    <cfRule type="containsText" dxfId="659" priority="227" stopIfTrue="1" operator="containsText" text="Medium">
      <formula>NOT(ISERROR(SEARCH("Medium",G448)))</formula>
    </cfRule>
    <cfRule type="containsText" dxfId="658" priority="228" operator="containsText" text="Low">
      <formula>NOT(ISERROR(SEARCH("Low",G448)))</formula>
    </cfRule>
  </conditionalFormatting>
  <conditionalFormatting sqref="L448">
    <cfRule type="containsText" dxfId="657" priority="219" stopIfTrue="1" operator="containsText" text=" ">
      <formula>NOT(ISERROR(SEARCH(" ",L448)))</formula>
    </cfRule>
    <cfRule type="containsText" dxfId="656" priority="220" stopIfTrue="1" operator="containsText" text="Very high">
      <formula>NOT(ISERROR(SEARCH("Very high",L448)))</formula>
    </cfRule>
    <cfRule type="containsText" dxfId="655" priority="221" stopIfTrue="1" operator="containsText" text="High">
      <formula>NOT(ISERROR(SEARCH("High",L448)))</formula>
    </cfRule>
    <cfRule type="containsText" dxfId="654" priority="222" stopIfTrue="1" operator="containsText" text="Medium">
      <formula>NOT(ISERROR(SEARCH("Medium",L448)))</formula>
    </cfRule>
    <cfRule type="containsText" dxfId="653" priority="223" operator="containsText" text="Low">
      <formula>NOT(ISERROR(SEARCH("Low",L448)))</formula>
    </cfRule>
  </conditionalFormatting>
  <conditionalFormatting sqref="B458">
    <cfRule type="containsText" dxfId="652" priority="216" stopIfTrue="1" operator="containsText" text="High">
      <formula>NOT(ISERROR(SEARCH("High",B458)))</formula>
    </cfRule>
    <cfRule type="containsText" dxfId="651" priority="217" stopIfTrue="1" operator="containsText" text="Medium">
      <formula>NOT(ISERROR(SEARCH("Medium",B458)))</formula>
    </cfRule>
    <cfRule type="containsText" dxfId="650" priority="218" operator="containsText" text="Low">
      <formula>NOT(ISERROR(SEARCH("Low",B458)))</formula>
    </cfRule>
  </conditionalFormatting>
  <conditionalFormatting sqref="G455 G457">
    <cfRule type="containsText" dxfId="649" priority="215" stopIfTrue="1" operator="containsText" text="High">
      <formula>NOT(ISERROR(SEARCH("High",G455)))</formula>
    </cfRule>
  </conditionalFormatting>
  <conditionalFormatting sqref="G455 G457">
    <cfRule type="containsText" dxfId="648" priority="212" operator="containsText" text="&quot; &quot;">
      <formula>NOT(ISERROR(SEARCH(""" """,G455)))</formula>
    </cfRule>
    <cfRule type="containsText" dxfId="647" priority="213" stopIfTrue="1" operator="containsText" text="Medium">
      <formula>NOT(ISERROR(SEARCH("Medium",G455)))</formula>
    </cfRule>
    <cfRule type="containsText" dxfId="646" priority="214" operator="containsText" text="Low">
      <formula>NOT(ISERROR(SEARCH("Low",G455)))</formula>
    </cfRule>
  </conditionalFormatting>
  <conditionalFormatting sqref="G458">
    <cfRule type="containsText" dxfId="645" priority="209" stopIfTrue="1" operator="containsText" text="High">
      <formula>NOT(ISERROR(SEARCH("High",G458)))</formula>
    </cfRule>
    <cfRule type="containsText" dxfId="644" priority="210" stopIfTrue="1" operator="containsText" text="Medium">
      <formula>NOT(ISERROR(SEARCH("Medium",G458)))</formula>
    </cfRule>
    <cfRule type="containsText" dxfId="643" priority="211" operator="containsText" text="Low">
      <formula>NOT(ISERROR(SEARCH("Low",G458)))</formula>
    </cfRule>
  </conditionalFormatting>
  <conditionalFormatting sqref="L455 L457">
    <cfRule type="containsText" dxfId="642" priority="208" stopIfTrue="1" operator="containsText" text="High">
      <formula>NOT(ISERROR(SEARCH("High",L455)))</formula>
    </cfRule>
  </conditionalFormatting>
  <conditionalFormatting sqref="L455 L457">
    <cfRule type="containsText" dxfId="641" priority="205" operator="containsText" text="&quot; &quot;">
      <formula>NOT(ISERROR(SEARCH(""" """,L455)))</formula>
    </cfRule>
    <cfRule type="containsText" dxfId="640" priority="206" stopIfTrue="1" operator="containsText" text="Medium">
      <formula>NOT(ISERROR(SEARCH("Medium",L455)))</formula>
    </cfRule>
    <cfRule type="containsText" dxfId="639" priority="207" operator="containsText" text="Low">
      <formula>NOT(ISERROR(SEARCH("Low",L455)))</formula>
    </cfRule>
  </conditionalFormatting>
  <conditionalFormatting sqref="L458">
    <cfRule type="containsText" dxfId="638" priority="202" stopIfTrue="1" operator="containsText" text="High">
      <formula>NOT(ISERROR(SEARCH("High",L458)))</formula>
    </cfRule>
    <cfRule type="containsText" dxfId="637" priority="203" stopIfTrue="1" operator="containsText" text="Medium">
      <formula>NOT(ISERROR(SEARCH("Medium",L458)))</formula>
    </cfRule>
    <cfRule type="containsText" dxfId="636" priority="204" operator="containsText" text="Low">
      <formula>NOT(ISERROR(SEARCH("Low",L458)))</formula>
    </cfRule>
  </conditionalFormatting>
  <conditionalFormatting sqref="Q455 Q457">
    <cfRule type="containsText" dxfId="635" priority="201" stopIfTrue="1" operator="containsText" text="High">
      <formula>NOT(ISERROR(SEARCH("High",Q455)))</formula>
    </cfRule>
  </conditionalFormatting>
  <conditionalFormatting sqref="Q455 Q457">
    <cfRule type="containsText" dxfId="634" priority="198" operator="containsText" text="&quot; &quot;">
      <formula>NOT(ISERROR(SEARCH(""" """,Q455)))</formula>
    </cfRule>
    <cfRule type="containsText" dxfId="633" priority="199" stopIfTrue="1" operator="containsText" text="Medium">
      <formula>NOT(ISERROR(SEARCH("Medium",Q455)))</formula>
    </cfRule>
    <cfRule type="containsText" dxfId="632" priority="200" operator="containsText" text="Low">
      <formula>NOT(ISERROR(SEARCH("Low",Q455)))</formula>
    </cfRule>
  </conditionalFormatting>
  <conditionalFormatting sqref="Q458">
    <cfRule type="containsText" dxfId="631" priority="195" stopIfTrue="1" operator="containsText" text="High">
      <formula>NOT(ISERROR(SEARCH("High",Q458)))</formula>
    </cfRule>
    <cfRule type="containsText" dxfId="630" priority="196" stopIfTrue="1" operator="containsText" text="Medium">
      <formula>NOT(ISERROR(SEARCH("Medium",Q458)))</formula>
    </cfRule>
    <cfRule type="containsText" dxfId="629" priority="197" operator="containsText" text="Low">
      <formula>NOT(ISERROR(SEARCH("Low",Q458)))</formula>
    </cfRule>
  </conditionalFormatting>
  <conditionalFormatting sqref="B466:B468">
    <cfRule type="containsText" dxfId="628" priority="192" stopIfTrue="1" operator="containsText" text="High">
      <formula>NOT(ISERROR(SEARCH("High",B466)))</formula>
    </cfRule>
    <cfRule type="containsText" dxfId="627" priority="193" stopIfTrue="1" operator="containsText" text="Medium">
      <formula>NOT(ISERROR(SEARCH("Medium",B466)))</formula>
    </cfRule>
    <cfRule type="containsText" dxfId="626" priority="194" operator="containsText" text="Low">
      <formula>NOT(ISERROR(SEARCH("Low",B466)))</formula>
    </cfRule>
  </conditionalFormatting>
  <conditionalFormatting sqref="G466:G468">
    <cfRule type="containsText" dxfId="625" priority="189" stopIfTrue="1" operator="containsText" text="High">
      <formula>NOT(ISERROR(SEARCH("High",G466)))</formula>
    </cfRule>
    <cfRule type="containsText" dxfId="624" priority="190" stopIfTrue="1" operator="containsText" text="Medium">
      <formula>NOT(ISERROR(SEARCH("Medium",G466)))</formula>
    </cfRule>
    <cfRule type="containsText" dxfId="623" priority="191" operator="containsText" text="Low">
      <formula>NOT(ISERROR(SEARCH("Low",G466)))</formula>
    </cfRule>
  </conditionalFormatting>
  <conditionalFormatting sqref="L466:L468">
    <cfRule type="containsText" dxfId="622" priority="186" stopIfTrue="1" operator="containsText" text="High">
      <formula>NOT(ISERROR(SEARCH("High",L466)))</formula>
    </cfRule>
    <cfRule type="containsText" dxfId="621" priority="187" stopIfTrue="1" operator="containsText" text="Medium">
      <formula>NOT(ISERROR(SEARCH("Medium",L466)))</formula>
    </cfRule>
    <cfRule type="containsText" dxfId="620" priority="188" operator="containsText" text="Low">
      <formula>NOT(ISERROR(SEARCH("Low",L466)))</formula>
    </cfRule>
  </conditionalFormatting>
  <conditionalFormatting sqref="Q466:Q468">
    <cfRule type="containsText" dxfId="619" priority="183" stopIfTrue="1" operator="containsText" text="High">
      <formula>NOT(ISERROR(SEARCH("High",Q466)))</formula>
    </cfRule>
    <cfRule type="containsText" dxfId="618" priority="184" stopIfTrue="1" operator="containsText" text="Medium">
      <formula>NOT(ISERROR(SEARCH("Medium",Q466)))</formula>
    </cfRule>
    <cfRule type="containsText" dxfId="617" priority="185" operator="containsText" text="Low">
      <formula>NOT(ISERROR(SEARCH("Low",Q466)))</formula>
    </cfRule>
  </conditionalFormatting>
  <conditionalFormatting sqref="J47:J49">
    <cfRule type="containsText" dxfId="616" priority="180" operator="containsText" text="High">
      <formula>NOT(ISERROR(SEARCH("High",J47)))</formula>
    </cfRule>
    <cfRule type="containsText" dxfId="615" priority="181" operator="containsText" text="Medium">
      <formula>NOT(ISERROR(SEARCH("Medium",J47)))</formula>
    </cfRule>
    <cfRule type="containsText" dxfId="614" priority="182" operator="containsText" text="Low">
      <formula>NOT(ISERROR(SEARCH("Low",J47)))</formula>
    </cfRule>
  </conditionalFormatting>
  <conditionalFormatting sqref="J20:J24">
    <cfRule type="containsText" dxfId="613" priority="178" stopIfTrue="1" operator="containsText" text="Medium">
      <formula>NOT(ISERROR(SEARCH("Medium",J20)))</formula>
    </cfRule>
    <cfRule type="containsText" dxfId="612" priority="179" operator="containsText" text="Low">
      <formula>NOT(ISERROR(SEARCH("Low",J20)))</formula>
    </cfRule>
  </conditionalFormatting>
  <conditionalFormatting sqref="J20:J24">
    <cfRule type="containsText" dxfId="611" priority="177" stopIfTrue="1" operator="containsText" text="High">
      <formula>NOT(ISERROR(SEARCH("High",J20)))</formula>
    </cfRule>
  </conditionalFormatting>
  <conditionalFormatting sqref="O47:O49">
    <cfRule type="containsText" dxfId="610" priority="174" operator="containsText" text="High">
      <formula>NOT(ISERROR(SEARCH("High",O47)))</formula>
    </cfRule>
    <cfRule type="containsText" dxfId="609" priority="175" operator="containsText" text="Medium">
      <formula>NOT(ISERROR(SEARCH("Medium",O47)))</formula>
    </cfRule>
    <cfRule type="containsText" dxfId="608" priority="176" operator="containsText" text="Low">
      <formula>NOT(ISERROR(SEARCH("Low",O47)))</formula>
    </cfRule>
  </conditionalFormatting>
  <conditionalFormatting sqref="O20:O24">
    <cfRule type="containsText" dxfId="607" priority="172" stopIfTrue="1" operator="containsText" text="Medium">
      <formula>NOT(ISERROR(SEARCH("Medium",O20)))</formula>
    </cfRule>
    <cfRule type="containsText" dxfId="606" priority="173" operator="containsText" text="Low">
      <formula>NOT(ISERROR(SEARCH("Low",O20)))</formula>
    </cfRule>
  </conditionalFormatting>
  <conditionalFormatting sqref="O20:O24">
    <cfRule type="containsText" dxfId="605" priority="171" stopIfTrue="1" operator="containsText" text="High">
      <formula>NOT(ISERROR(SEARCH("High",O20)))</formula>
    </cfRule>
  </conditionalFormatting>
  <conditionalFormatting sqref="T47:T49">
    <cfRule type="containsText" dxfId="604" priority="168" operator="containsText" text="High">
      <formula>NOT(ISERROR(SEARCH("High",T47)))</formula>
    </cfRule>
    <cfRule type="containsText" dxfId="603" priority="169" operator="containsText" text="Medium">
      <formula>NOT(ISERROR(SEARCH("Medium",T47)))</formula>
    </cfRule>
    <cfRule type="containsText" dxfId="602" priority="170" operator="containsText" text="Low">
      <formula>NOT(ISERROR(SEARCH("Low",T47)))</formula>
    </cfRule>
  </conditionalFormatting>
  <conditionalFormatting sqref="T20:T24">
    <cfRule type="containsText" dxfId="601" priority="166" stopIfTrue="1" operator="containsText" text="Medium">
      <formula>NOT(ISERROR(SEARCH("Medium",T20)))</formula>
    </cfRule>
    <cfRule type="containsText" dxfId="600" priority="167" operator="containsText" text="Low">
      <formula>NOT(ISERROR(SEARCH("Low",T20)))</formula>
    </cfRule>
  </conditionalFormatting>
  <conditionalFormatting sqref="T20:T24">
    <cfRule type="containsText" dxfId="599" priority="165" stopIfTrue="1" operator="containsText" text="High">
      <formula>NOT(ISERROR(SEARCH("High",T20)))</formula>
    </cfRule>
  </conditionalFormatting>
  <conditionalFormatting sqref="K477:K486">
    <cfRule type="containsText" dxfId="598" priority="161" stopIfTrue="1" operator="containsText" text="None">
      <formula>NOT(ISERROR(SEARCH("None",K477)))</formula>
    </cfRule>
    <cfRule type="containsText" dxfId="597" priority="162" stopIfTrue="1" operator="containsText" text="High">
      <formula>NOT(ISERROR(SEARCH("High",K477)))</formula>
    </cfRule>
    <cfRule type="containsText" dxfId="596" priority="163" stopIfTrue="1" operator="containsText" text="Medium">
      <formula>NOT(ISERROR(SEARCH("Medium",K477)))</formula>
    </cfRule>
    <cfRule type="containsText" dxfId="595" priority="164" operator="containsText" text="Low">
      <formula>NOT(ISERROR(SEARCH("Low",K477)))</formula>
    </cfRule>
  </conditionalFormatting>
  <conditionalFormatting sqref="G42">
    <cfRule type="containsText" dxfId="594" priority="157" stopIfTrue="1" operator="containsText" text=" ">
      <formula>NOT(ISERROR(SEARCH(" ",G42)))</formula>
    </cfRule>
    <cfRule type="containsText" dxfId="593" priority="158" stopIfTrue="1" operator="containsText" text="High">
      <formula>NOT(ISERROR(SEARCH("High",G42)))</formula>
    </cfRule>
    <cfRule type="containsText" dxfId="592" priority="159" stopIfTrue="1" operator="containsText" text="Medium">
      <formula>NOT(ISERROR(SEARCH("Medium",G42)))</formula>
    </cfRule>
    <cfRule type="containsText" dxfId="591" priority="160" operator="containsText" text="Low">
      <formula>NOT(ISERROR(SEARCH("Low",G42)))</formula>
    </cfRule>
  </conditionalFormatting>
  <conditionalFormatting sqref="L42">
    <cfRule type="containsText" dxfId="590" priority="153" stopIfTrue="1" operator="containsText" text=" ">
      <formula>NOT(ISERROR(SEARCH(" ",L42)))</formula>
    </cfRule>
    <cfRule type="containsText" dxfId="589" priority="154" stopIfTrue="1" operator="containsText" text="High">
      <formula>NOT(ISERROR(SEARCH("High",L42)))</formula>
    </cfRule>
    <cfRule type="containsText" dxfId="588" priority="155" stopIfTrue="1" operator="containsText" text="Medium">
      <formula>NOT(ISERROR(SEARCH("Medium",L42)))</formula>
    </cfRule>
    <cfRule type="containsText" dxfId="587" priority="156" operator="containsText" text="Low">
      <formula>NOT(ISERROR(SEARCH("Low",L42)))</formula>
    </cfRule>
  </conditionalFormatting>
  <conditionalFormatting sqref="Q42">
    <cfRule type="containsText" dxfId="586" priority="149" stopIfTrue="1" operator="containsText" text=" ">
      <formula>NOT(ISERROR(SEARCH(" ",Q42)))</formula>
    </cfRule>
    <cfRule type="containsText" dxfId="585" priority="150" stopIfTrue="1" operator="containsText" text="High">
      <formula>NOT(ISERROR(SEARCH("High",Q42)))</formula>
    </cfRule>
    <cfRule type="containsText" dxfId="584" priority="151" stopIfTrue="1" operator="containsText" text="Medium">
      <formula>NOT(ISERROR(SEARCH("Medium",Q42)))</formula>
    </cfRule>
    <cfRule type="containsText" dxfId="583" priority="152" operator="containsText" text="Low">
      <formula>NOT(ISERROR(SEARCH("Low",Q42)))</formula>
    </cfRule>
  </conditionalFormatting>
  <conditionalFormatting sqref="B51">
    <cfRule type="containsText" dxfId="582" priority="145" stopIfTrue="1" operator="containsText" text=" ">
      <formula>NOT(ISERROR(SEARCH(" ",B51)))</formula>
    </cfRule>
    <cfRule type="containsText" dxfId="581" priority="146" stopIfTrue="1" operator="containsText" text="High">
      <formula>NOT(ISERROR(SEARCH("High",B51)))</formula>
    </cfRule>
    <cfRule type="containsText" dxfId="580" priority="147" stopIfTrue="1" operator="containsText" text="Medium">
      <formula>NOT(ISERROR(SEARCH("Medium",B51)))</formula>
    </cfRule>
    <cfRule type="containsText" dxfId="579" priority="148" operator="containsText" text="Low">
      <formula>NOT(ISERROR(SEARCH("Low",B51)))</formula>
    </cfRule>
  </conditionalFormatting>
  <conditionalFormatting sqref="G51">
    <cfRule type="containsText" dxfId="578" priority="141" stopIfTrue="1" operator="containsText" text=" ">
      <formula>NOT(ISERROR(SEARCH(" ",G51)))</formula>
    </cfRule>
    <cfRule type="containsText" dxfId="577" priority="142" stopIfTrue="1" operator="containsText" text="High">
      <formula>NOT(ISERROR(SEARCH("High",G51)))</formula>
    </cfRule>
    <cfRule type="containsText" dxfId="576" priority="143" stopIfTrue="1" operator="containsText" text="Medium">
      <formula>NOT(ISERROR(SEARCH("Medium",G51)))</formula>
    </cfRule>
    <cfRule type="containsText" dxfId="575" priority="144" operator="containsText" text="Low">
      <formula>NOT(ISERROR(SEARCH("Low",G51)))</formula>
    </cfRule>
  </conditionalFormatting>
  <conditionalFormatting sqref="L51">
    <cfRule type="containsText" dxfId="574" priority="137" stopIfTrue="1" operator="containsText" text=" ">
      <formula>NOT(ISERROR(SEARCH(" ",L51)))</formula>
    </cfRule>
    <cfRule type="containsText" dxfId="573" priority="138" stopIfTrue="1" operator="containsText" text="High">
      <formula>NOT(ISERROR(SEARCH("High",L51)))</formula>
    </cfRule>
    <cfRule type="containsText" dxfId="572" priority="139" stopIfTrue="1" operator="containsText" text="Medium">
      <formula>NOT(ISERROR(SEARCH("Medium",L51)))</formula>
    </cfRule>
    <cfRule type="containsText" dxfId="571" priority="140" operator="containsText" text="Low">
      <formula>NOT(ISERROR(SEARCH("Low",L51)))</formula>
    </cfRule>
  </conditionalFormatting>
  <conditionalFormatting sqref="Q51">
    <cfRule type="containsText" dxfId="570" priority="133" stopIfTrue="1" operator="containsText" text=" ">
      <formula>NOT(ISERROR(SEARCH(" ",Q51)))</formula>
    </cfRule>
    <cfRule type="containsText" dxfId="569" priority="134" stopIfTrue="1" operator="containsText" text="High">
      <formula>NOT(ISERROR(SEARCH("High",Q51)))</formula>
    </cfRule>
    <cfRule type="containsText" dxfId="568" priority="135" stopIfTrue="1" operator="containsText" text="Medium">
      <formula>NOT(ISERROR(SEARCH("Medium",Q51)))</formula>
    </cfRule>
    <cfRule type="containsText" dxfId="567" priority="136" operator="containsText" text="Low">
      <formula>NOT(ISERROR(SEARCH("Low",Q51)))</formula>
    </cfRule>
  </conditionalFormatting>
  <conditionalFormatting sqref="G101">
    <cfRule type="containsText" dxfId="566" priority="119" stopIfTrue="1" operator="containsText" text=" ">
      <formula>NOT(ISERROR(SEARCH(" ",G101)))</formula>
    </cfRule>
    <cfRule type="containsText" dxfId="565" priority="120" stopIfTrue="1" operator="containsText" text="Very hard">
      <formula>NOT(ISERROR(SEARCH("Very hard",G101)))</formula>
    </cfRule>
    <cfRule type="containsText" dxfId="564" priority="121" stopIfTrue="1" operator="containsText" text="Hard">
      <formula>NOT(ISERROR(SEARCH("Hard",G101)))</formula>
    </cfRule>
    <cfRule type="containsText" dxfId="563" priority="122" stopIfTrue="1" operator="containsText" text="Moderate">
      <formula>NOT(ISERROR(SEARCH("Moderate",G101)))</formula>
    </cfRule>
    <cfRule type="containsText" dxfId="562" priority="123" operator="containsText" text="Easy">
      <formula>NOT(ISERROR(SEARCH("Easy",G101)))</formula>
    </cfRule>
  </conditionalFormatting>
  <conditionalFormatting sqref="L101">
    <cfRule type="containsText" dxfId="561" priority="114" stopIfTrue="1" operator="containsText" text=" ">
      <formula>NOT(ISERROR(SEARCH(" ",L101)))</formula>
    </cfRule>
    <cfRule type="containsText" dxfId="560" priority="115" stopIfTrue="1" operator="containsText" text="Very hard">
      <formula>NOT(ISERROR(SEARCH("Very hard",L101)))</formula>
    </cfRule>
    <cfRule type="containsText" dxfId="559" priority="116" stopIfTrue="1" operator="containsText" text="Hard">
      <formula>NOT(ISERROR(SEARCH("Hard",L101)))</formula>
    </cfRule>
    <cfRule type="containsText" dxfId="558" priority="117" stopIfTrue="1" operator="containsText" text="Moderate">
      <formula>NOT(ISERROR(SEARCH("Moderate",L101)))</formula>
    </cfRule>
    <cfRule type="containsText" dxfId="557" priority="118" operator="containsText" text="Easy">
      <formula>NOT(ISERROR(SEARCH("Easy",L101)))</formula>
    </cfRule>
  </conditionalFormatting>
  <conditionalFormatting sqref="Q101">
    <cfRule type="containsText" dxfId="556" priority="109" stopIfTrue="1" operator="containsText" text=" ">
      <formula>NOT(ISERROR(SEARCH(" ",Q101)))</formula>
    </cfRule>
    <cfRule type="containsText" dxfId="555" priority="110" stopIfTrue="1" operator="containsText" text="Very hard">
      <formula>NOT(ISERROR(SEARCH("Very hard",Q101)))</formula>
    </cfRule>
    <cfRule type="containsText" dxfId="554" priority="111" stopIfTrue="1" operator="containsText" text="Hard">
      <formula>NOT(ISERROR(SEARCH("Hard",Q101)))</formula>
    </cfRule>
    <cfRule type="containsText" dxfId="553" priority="112" stopIfTrue="1" operator="containsText" text="Moderate">
      <formula>NOT(ISERROR(SEARCH("Moderate",Q101)))</formula>
    </cfRule>
    <cfRule type="containsText" dxfId="552" priority="113" operator="containsText" text="Easy">
      <formula>NOT(ISERROR(SEARCH("Easy",Q101)))</formula>
    </cfRule>
  </conditionalFormatting>
  <conditionalFormatting sqref="G108">
    <cfRule type="containsText" dxfId="551" priority="104" stopIfTrue="1" operator="containsText" text="Very large">
      <formula>NOT(ISERROR(SEARCH("Very large",G108)))</formula>
    </cfRule>
    <cfRule type="containsText" dxfId="550" priority="105" stopIfTrue="1" operator="containsText" text="Large">
      <formula>NOT(ISERROR(SEARCH("Large",G108)))</formula>
    </cfRule>
    <cfRule type="containsText" dxfId="549" priority="106" stopIfTrue="1" operator="containsText" text="Medium">
      <formula>NOT(ISERROR(SEARCH("Medium",G108)))</formula>
    </cfRule>
    <cfRule type="containsText" dxfId="548" priority="107" stopIfTrue="1" operator="containsText" text="Small">
      <formula>NOT(ISERROR(SEARCH("Small",G108)))</formula>
    </cfRule>
    <cfRule type="containsText" dxfId="547" priority="108" operator="containsText" text=" ">
      <formula>NOT(ISERROR(SEARCH(" ",G108)))</formula>
    </cfRule>
  </conditionalFormatting>
  <conditionalFormatting sqref="L108">
    <cfRule type="containsText" dxfId="546" priority="99" stopIfTrue="1" operator="containsText" text="Very large">
      <formula>NOT(ISERROR(SEARCH("Very large",L108)))</formula>
    </cfRule>
    <cfRule type="containsText" dxfId="545" priority="100" stopIfTrue="1" operator="containsText" text="Large">
      <formula>NOT(ISERROR(SEARCH("Large",L108)))</formula>
    </cfRule>
    <cfRule type="containsText" dxfId="544" priority="101" stopIfTrue="1" operator="containsText" text="Medium">
      <formula>NOT(ISERROR(SEARCH("Medium",L108)))</formula>
    </cfRule>
    <cfRule type="containsText" dxfId="543" priority="102" stopIfTrue="1" operator="containsText" text="Small">
      <formula>NOT(ISERROR(SEARCH("Small",L108)))</formula>
    </cfRule>
    <cfRule type="containsText" dxfId="542" priority="103" operator="containsText" text=" ">
      <formula>NOT(ISERROR(SEARCH(" ",L108)))</formula>
    </cfRule>
  </conditionalFormatting>
  <conditionalFormatting sqref="Q108">
    <cfRule type="containsText" dxfId="541" priority="94" stopIfTrue="1" operator="containsText" text="Very large">
      <formula>NOT(ISERROR(SEARCH("Very large",Q108)))</formula>
    </cfRule>
    <cfRule type="containsText" dxfId="540" priority="95" stopIfTrue="1" operator="containsText" text="Large">
      <formula>NOT(ISERROR(SEARCH("Large",Q108)))</formula>
    </cfRule>
    <cfRule type="containsText" dxfId="539" priority="96" stopIfTrue="1" operator="containsText" text="Medium">
      <formula>NOT(ISERROR(SEARCH("Medium",Q108)))</formula>
    </cfRule>
    <cfRule type="containsText" dxfId="538" priority="97" stopIfTrue="1" operator="containsText" text="Small">
      <formula>NOT(ISERROR(SEARCH("Small",Q108)))</formula>
    </cfRule>
    <cfRule type="containsText" dxfId="537" priority="98" operator="containsText" text=" ">
      <formula>NOT(ISERROR(SEARCH(" ",Q108)))</formula>
    </cfRule>
  </conditionalFormatting>
  <conditionalFormatting sqref="G123">
    <cfRule type="containsText" dxfId="536" priority="91" stopIfTrue="1" operator="containsText" text="High">
      <formula>NOT(ISERROR(SEARCH("High",G123)))</formula>
    </cfRule>
    <cfRule type="containsText" dxfId="535" priority="92" stopIfTrue="1" operator="containsText" text="Medium">
      <formula>NOT(ISERROR(SEARCH("Medium",G123)))</formula>
    </cfRule>
    <cfRule type="containsText" dxfId="534" priority="93" operator="containsText" text="Low">
      <formula>NOT(ISERROR(SEARCH("Low",G123)))</formula>
    </cfRule>
  </conditionalFormatting>
  <conditionalFormatting sqref="L123">
    <cfRule type="containsText" dxfId="533" priority="88" stopIfTrue="1" operator="containsText" text="High">
      <formula>NOT(ISERROR(SEARCH("High",L123)))</formula>
    </cfRule>
    <cfRule type="containsText" dxfId="532" priority="89" stopIfTrue="1" operator="containsText" text="Medium">
      <formula>NOT(ISERROR(SEARCH("Medium",L123)))</formula>
    </cfRule>
    <cfRule type="containsText" dxfId="531" priority="90" operator="containsText" text="Low">
      <formula>NOT(ISERROR(SEARCH("Low",L123)))</formula>
    </cfRule>
  </conditionalFormatting>
  <conditionalFormatting sqref="Q123">
    <cfRule type="containsText" dxfId="530" priority="85" stopIfTrue="1" operator="containsText" text="High">
      <formula>NOT(ISERROR(SEARCH("High",Q123)))</formula>
    </cfRule>
    <cfRule type="containsText" dxfId="529" priority="86" stopIfTrue="1" operator="containsText" text="Medium">
      <formula>NOT(ISERROR(SEARCH("Medium",Q123)))</formula>
    </cfRule>
    <cfRule type="containsText" dxfId="528" priority="87" operator="containsText" text="Low">
      <formula>NOT(ISERROR(SEARCH("Low",Q123)))</formula>
    </cfRule>
  </conditionalFormatting>
  <conditionalFormatting sqref="G384">
    <cfRule type="containsText" dxfId="527" priority="80" stopIfTrue="1" operator="containsText" text=" ">
      <formula>NOT(ISERROR(SEARCH(" ",G384)))</formula>
    </cfRule>
    <cfRule type="containsText" dxfId="526" priority="81" stopIfTrue="1" operator="containsText" text="Very high">
      <formula>NOT(ISERROR(SEARCH("Very high",G384)))</formula>
    </cfRule>
    <cfRule type="containsText" dxfId="525" priority="82" stopIfTrue="1" operator="containsText" text="High">
      <formula>NOT(ISERROR(SEARCH("High",G384)))</formula>
    </cfRule>
    <cfRule type="containsText" dxfId="524" priority="83" stopIfTrue="1" operator="containsText" text="Medium">
      <formula>NOT(ISERROR(SEARCH("Medium",G384)))</formula>
    </cfRule>
    <cfRule type="containsText" dxfId="523" priority="84" operator="containsText" text="Low">
      <formula>NOT(ISERROR(SEARCH("Low",G384)))</formula>
    </cfRule>
  </conditionalFormatting>
  <conditionalFormatting sqref="L384">
    <cfRule type="containsText" dxfId="522" priority="75" stopIfTrue="1" operator="containsText" text=" ">
      <formula>NOT(ISERROR(SEARCH(" ",L384)))</formula>
    </cfRule>
    <cfRule type="containsText" dxfId="521" priority="76" stopIfTrue="1" operator="containsText" text="Very high">
      <formula>NOT(ISERROR(SEARCH("Very high",L384)))</formula>
    </cfRule>
    <cfRule type="containsText" dxfId="520" priority="77" stopIfTrue="1" operator="containsText" text="High">
      <formula>NOT(ISERROR(SEARCH("High",L384)))</formula>
    </cfRule>
    <cfRule type="containsText" dxfId="519" priority="78" stopIfTrue="1" operator="containsText" text="Medium">
      <formula>NOT(ISERROR(SEARCH("Medium",L384)))</formula>
    </cfRule>
    <cfRule type="containsText" dxfId="518" priority="79" operator="containsText" text="Low">
      <formula>NOT(ISERROR(SEARCH("Low",L384)))</formula>
    </cfRule>
  </conditionalFormatting>
  <conditionalFormatting sqref="Q384">
    <cfRule type="containsText" dxfId="517" priority="70" stopIfTrue="1" operator="containsText" text=" ">
      <formula>NOT(ISERROR(SEARCH(" ",Q384)))</formula>
    </cfRule>
    <cfRule type="containsText" dxfId="516" priority="71" stopIfTrue="1" operator="containsText" text="Very high">
      <formula>NOT(ISERROR(SEARCH("Very high",Q384)))</formula>
    </cfRule>
    <cfRule type="containsText" dxfId="515" priority="72" stopIfTrue="1" operator="containsText" text="High">
      <formula>NOT(ISERROR(SEARCH("High",Q384)))</formula>
    </cfRule>
    <cfRule type="containsText" dxfId="514" priority="73" stopIfTrue="1" operator="containsText" text="Medium">
      <formula>NOT(ISERROR(SEARCH("Medium",Q384)))</formula>
    </cfRule>
    <cfRule type="containsText" dxfId="513" priority="74" operator="containsText" text="Low">
      <formula>NOT(ISERROR(SEARCH("Low",Q384)))</formula>
    </cfRule>
  </conditionalFormatting>
  <conditionalFormatting sqref="G320">
    <cfRule type="containsText" dxfId="512" priority="65" stopIfTrue="1" operator="containsText" text=" ">
      <formula>NOT(ISERROR(SEARCH(" ",G320)))</formula>
    </cfRule>
    <cfRule type="containsText" dxfId="511" priority="66" stopIfTrue="1" operator="containsText" text="Inter-jurisdiction">
      <formula>NOT(ISERROR(SEARCH("Inter-jurisdiction",G320)))</formula>
    </cfRule>
    <cfRule type="containsText" dxfId="510" priority="67" stopIfTrue="1" operator="containsText" text="Regulator">
      <formula>NOT(ISERROR(SEARCH("Regulator",G320)))</formula>
    </cfRule>
    <cfRule type="containsText" dxfId="509" priority="68" stopIfTrue="1" operator="containsText" text="Consultative co-mgmt">
      <formula>NOT(ISERROR(SEARCH("Consultative co-mgmt",G320)))</formula>
    </cfRule>
    <cfRule type="containsText" dxfId="508" priority="69" operator="containsText" text="Operational">
      <formula>NOT(ISERROR(SEARCH("Operational",G320)))</formula>
    </cfRule>
  </conditionalFormatting>
  <conditionalFormatting sqref="L320">
    <cfRule type="containsText" dxfId="507" priority="60" stopIfTrue="1" operator="containsText" text=" ">
      <formula>NOT(ISERROR(SEARCH(" ",L320)))</formula>
    </cfRule>
    <cfRule type="containsText" dxfId="506" priority="61" stopIfTrue="1" operator="containsText" text="Inter-jurisdiction">
      <formula>NOT(ISERROR(SEARCH("Inter-jurisdiction",L320)))</formula>
    </cfRule>
    <cfRule type="containsText" dxfId="505" priority="62" stopIfTrue="1" operator="containsText" text="Regulator">
      <formula>NOT(ISERROR(SEARCH("Regulator",L320)))</formula>
    </cfRule>
    <cfRule type="containsText" dxfId="504" priority="63" stopIfTrue="1" operator="containsText" text="Consultative co-mgmt">
      <formula>NOT(ISERROR(SEARCH("Consultative co-mgmt",L320)))</formula>
    </cfRule>
    <cfRule type="containsText" dxfId="503" priority="64" operator="containsText" text="Operational">
      <formula>NOT(ISERROR(SEARCH("Operational",L320)))</formula>
    </cfRule>
  </conditionalFormatting>
  <conditionalFormatting sqref="G256">
    <cfRule type="containsText" dxfId="502" priority="55" stopIfTrue="1" operator="containsText" text=" ">
      <formula>NOT(ISERROR(SEARCH(" ",G256)))</formula>
    </cfRule>
    <cfRule type="containsText" dxfId="501" priority="56" stopIfTrue="1" operator="containsText" text="Long term">
      <formula>NOT(ISERROR(SEARCH("Long term",G256)))</formula>
    </cfRule>
    <cfRule type="containsText" dxfId="500" priority="57" stopIfTrue="1" operator="containsText" text="Medium term">
      <formula>NOT(ISERROR(SEARCH("Medium term",G256)))</formula>
    </cfRule>
    <cfRule type="containsText" dxfId="499" priority="58" stopIfTrue="1" operator="containsText" text="Short term">
      <formula>NOT(ISERROR(SEARCH("Short term",G256)))</formula>
    </cfRule>
    <cfRule type="containsText" dxfId="498" priority="59" operator="containsText" text="Immediate">
      <formula>NOT(ISERROR(SEARCH("Immediate",G256)))</formula>
    </cfRule>
  </conditionalFormatting>
  <conditionalFormatting sqref="L256">
    <cfRule type="containsText" dxfId="497" priority="50" stopIfTrue="1" operator="containsText" text=" ">
      <formula>NOT(ISERROR(SEARCH(" ",L256)))</formula>
    </cfRule>
    <cfRule type="containsText" dxfId="496" priority="51" stopIfTrue="1" operator="containsText" text="Long term">
      <formula>NOT(ISERROR(SEARCH("Long term",L256)))</formula>
    </cfRule>
    <cfRule type="containsText" dxfId="495" priority="52" stopIfTrue="1" operator="containsText" text="Medium term">
      <formula>NOT(ISERROR(SEARCH("Medium term",L256)))</formula>
    </cfRule>
    <cfRule type="containsText" dxfId="494" priority="53" stopIfTrue="1" operator="containsText" text="Short term">
      <formula>NOT(ISERROR(SEARCH("Short term",L256)))</formula>
    </cfRule>
    <cfRule type="containsText" dxfId="493" priority="54" operator="containsText" text="Immediate">
      <formula>NOT(ISERROR(SEARCH("Immediate",L256)))</formula>
    </cfRule>
  </conditionalFormatting>
  <conditionalFormatting sqref="Q256">
    <cfRule type="containsText" dxfId="492" priority="45" stopIfTrue="1" operator="containsText" text=" ">
      <formula>NOT(ISERROR(SEARCH(" ",Q256)))</formula>
    </cfRule>
    <cfRule type="containsText" dxfId="491" priority="46" stopIfTrue="1" operator="containsText" text="Long term">
      <formula>NOT(ISERROR(SEARCH("Long term",Q256)))</formula>
    </cfRule>
    <cfRule type="containsText" dxfId="490" priority="47" stopIfTrue="1" operator="containsText" text="Medium term">
      <formula>NOT(ISERROR(SEARCH("Medium term",Q256)))</formula>
    </cfRule>
    <cfRule type="containsText" dxfId="489" priority="48" stopIfTrue="1" operator="containsText" text="Short term">
      <formula>NOT(ISERROR(SEARCH("Short term",Q256)))</formula>
    </cfRule>
    <cfRule type="containsText" dxfId="488" priority="49" operator="containsText" text="Immediate">
      <formula>NOT(ISERROR(SEARCH("Immediate",Q256)))</formula>
    </cfRule>
  </conditionalFormatting>
  <conditionalFormatting sqref="Q320">
    <cfRule type="containsText" dxfId="487" priority="40" stopIfTrue="1" operator="containsText" text=" ">
      <formula>NOT(ISERROR(SEARCH(" ",Q320)))</formula>
    </cfRule>
    <cfRule type="containsText" dxfId="486" priority="41" stopIfTrue="1" operator="containsText" text="Inter-jurisdiction">
      <formula>NOT(ISERROR(SEARCH("Inter-jurisdiction",Q320)))</formula>
    </cfRule>
    <cfRule type="containsText" dxfId="485" priority="42" stopIfTrue="1" operator="containsText" text="Regulator">
      <formula>NOT(ISERROR(SEARCH("Regulator",Q320)))</formula>
    </cfRule>
    <cfRule type="containsText" dxfId="484" priority="43" stopIfTrue="1" operator="containsText" text="Consultative co-mgmt">
      <formula>NOT(ISERROR(SEARCH("Consultative co-mgmt",Q320)))</formula>
    </cfRule>
    <cfRule type="containsText" dxfId="483" priority="44" operator="containsText" text="Operational">
      <formula>NOT(ISERROR(SEARCH("Operational",Q320)))</formula>
    </cfRule>
  </conditionalFormatting>
  <conditionalFormatting sqref="Q448">
    <cfRule type="containsText" dxfId="482" priority="35" stopIfTrue="1" operator="containsText" text=" ">
      <formula>NOT(ISERROR(SEARCH(" ",Q448)))</formula>
    </cfRule>
    <cfRule type="containsText" dxfId="481" priority="36" stopIfTrue="1" operator="containsText" text="Very high">
      <formula>NOT(ISERROR(SEARCH("Very high",Q448)))</formula>
    </cfRule>
    <cfRule type="containsText" dxfId="480" priority="37" stopIfTrue="1" operator="containsText" text="High">
      <formula>NOT(ISERROR(SEARCH("High",Q448)))</formula>
    </cfRule>
    <cfRule type="containsText" dxfId="479" priority="38" stopIfTrue="1" operator="containsText" text="Medium">
      <formula>NOT(ISERROR(SEARCH("Medium",Q448)))</formula>
    </cfRule>
    <cfRule type="containsText" dxfId="478" priority="39" operator="containsText" text="Low">
      <formula>NOT(ISERROR(SEARCH("Low",Q448)))</formula>
    </cfRule>
  </conditionalFormatting>
  <conditionalFormatting sqref="G456">
    <cfRule type="containsText" dxfId="477" priority="34" stopIfTrue="1" operator="containsText" text="High">
      <formula>NOT(ISERROR(SEARCH("High",G456)))</formula>
    </cfRule>
  </conditionalFormatting>
  <conditionalFormatting sqref="G456">
    <cfRule type="containsText" dxfId="476" priority="31" operator="containsText" text="&quot; &quot;">
      <formula>NOT(ISERROR(SEARCH(""" """,G456)))</formula>
    </cfRule>
    <cfRule type="containsText" dxfId="475" priority="32" stopIfTrue="1" operator="containsText" text="Medium">
      <formula>NOT(ISERROR(SEARCH("Medium",G456)))</formula>
    </cfRule>
    <cfRule type="containsText" dxfId="474" priority="33" operator="containsText" text="Low">
      <formula>NOT(ISERROR(SEARCH("Low",G456)))</formula>
    </cfRule>
  </conditionalFormatting>
  <conditionalFormatting sqref="L456">
    <cfRule type="containsText" dxfId="473" priority="30" stopIfTrue="1" operator="containsText" text="High">
      <formula>NOT(ISERROR(SEARCH("High",L456)))</formula>
    </cfRule>
  </conditionalFormatting>
  <conditionalFormatting sqref="L456">
    <cfRule type="containsText" dxfId="472" priority="27" operator="containsText" text="&quot; &quot;">
      <formula>NOT(ISERROR(SEARCH(""" """,L456)))</formula>
    </cfRule>
    <cfRule type="containsText" dxfId="471" priority="28" stopIfTrue="1" operator="containsText" text="Medium">
      <formula>NOT(ISERROR(SEARCH("Medium",L456)))</formula>
    </cfRule>
    <cfRule type="containsText" dxfId="470" priority="29" operator="containsText" text="Low">
      <formula>NOT(ISERROR(SEARCH("Low",L456)))</formula>
    </cfRule>
  </conditionalFormatting>
  <conditionalFormatting sqref="Q456">
    <cfRule type="containsText" dxfId="469" priority="26" stopIfTrue="1" operator="containsText" text="High">
      <formula>NOT(ISERROR(SEARCH("High",Q456)))</formula>
    </cfRule>
  </conditionalFormatting>
  <conditionalFormatting sqref="Q456">
    <cfRule type="containsText" dxfId="468" priority="23" operator="containsText" text="&quot; &quot;">
      <formula>NOT(ISERROR(SEARCH(""" """,Q456)))</formula>
    </cfRule>
    <cfRule type="containsText" dxfId="467" priority="24" stopIfTrue="1" operator="containsText" text="Medium">
      <formula>NOT(ISERROR(SEARCH("Medium",Q456)))</formula>
    </cfRule>
    <cfRule type="containsText" dxfId="466" priority="25" operator="containsText" text="Low">
      <formula>NOT(ISERROR(SEARCH("Low",Q456)))</formula>
    </cfRule>
  </conditionalFormatting>
  <conditionalFormatting sqref="Q26">
    <cfRule type="containsText" dxfId="465" priority="21" stopIfTrue="1" operator="containsText" text="Medium">
      <formula>NOT(ISERROR(SEARCH("Medium",Q26)))</formula>
    </cfRule>
    <cfRule type="containsText" dxfId="464" priority="22" operator="containsText" text="Low">
      <formula>NOT(ISERROR(SEARCH("Low",Q26)))</formula>
    </cfRule>
  </conditionalFormatting>
  <conditionalFormatting sqref="Q26">
    <cfRule type="containsText" dxfId="463" priority="20" stopIfTrue="1" operator="containsText" text="High">
      <formula>NOT(ISERROR(SEARCH("High",Q26)))</formula>
    </cfRule>
  </conditionalFormatting>
  <conditionalFormatting sqref="J11">
    <cfRule type="containsText" dxfId="462" priority="18" stopIfTrue="1" operator="containsText" text="Medium">
      <formula>NOT(ISERROR(SEARCH("Medium",J11)))</formula>
    </cfRule>
    <cfRule type="containsText" dxfId="461" priority="19" operator="containsText" text="Low">
      <formula>NOT(ISERROR(SEARCH("Low",J11)))</formula>
    </cfRule>
  </conditionalFormatting>
  <conditionalFormatting sqref="J11">
    <cfRule type="containsText" dxfId="460" priority="17" stopIfTrue="1" operator="containsText" text="High">
      <formula>NOT(ISERROR(SEARCH("High",J11)))</formula>
    </cfRule>
  </conditionalFormatting>
  <conditionalFormatting sqref="O11">
    <cfRule type="containsText" dxfId="459" priority="15" stopIfTrue="1" operator="containsText" text="Medium">
      <formula>NOT(ISERROR(SEARCH("Medium",O11)))</formula>
    </cfRule>
    <cfRule type="containsText" dxfId="458" priority="16" operator="containsText" text="Low">
      <formula>NOT(ISERROR(SEARCH("Low",O11)))</formula>
    </cfRule>
  </conditionalFormatting>
  <conditionalFormatting sqref="O11">
    <cfRule type="containsText" dxfId="457" priority="14" stopIfTrue="1" operator="containsText" text="High">
      <formula>NOT(ISERROR(SEARCH("High",O11)))</formula>
    </cfRule>
  </conditionalFormatting>
  <conditionalFormatting sqref="T11">
    <cfRule type="containsText" dxfId="456" priority="12" stopIfTrue="1" operator="containsText" text="Medium">
      <formula>NOT(ISERROR(SEARCH("Medium",T11)))</formula>
    </cfRule>
    <cfRule type="containsText" dxfId="455" priority="13" operator="containsText" text="Low">
      <formula>NOT(ISERROR(SEARCH("Low",T11)))</formula>
    </cfRule>
  </conditionalFormatting>
  <conditionalFormatting sqref="T11">
    <cfRule type="containsText" dxfId="454" priority="11" stopIfTrue="1" operator="containsText" text="High">
      <formula>NOT(ISERROR(SEARCH("High",T11)))</formula>
    </cfRule>
  </conditionalFormatting>
  <conditionalFormatting sqref="I29:I31">
    <cfRule type="containsText" dxfId="453" priority="10" stopIfTrue="1" operator="containsText" text="High">
      <formula>NOT(ISERROR(SEARCH("High",I29)))</formula>
    </cfRule>
  </conditionalFormatting>
  <conditionalFormatting sqref="G57">
    <cfRule type="containsText" dxfId="452" priority="7" stopIfTrue="1" operator="containsText" text="High">
      <formula>NOT(ISERROR(SEARCH("High",G57)))</formula>
    </cfRule>
    <cfRule type="containsText" dxfId="451" priority="8" stopIfTrue="1" operator="containsText" text="Medium">
      <formula>NOT(ISERROR(SEARCH("Medium",G57)))</formula>
    </cfRule>
    <cfRule type="containsText" dxfId="450" priority="9" operator="containsText" text="Low">
      <formula>NOT(ISERROR(SEARCH("Low",G57)))</formula>
    </cfRule>
  </conditionalFormatting>
  <conditionalFormatting sqref="L57">
    <cfRule type="containsText" dxfId="449" priority="4" stopIfTrue="1" operator="containsText" text="High">
      <formula>NOT(ISERROR(SEARCH("High",L57)))</formula>
    </cfRule>
    <cfRule type="containsText" dxfId="448" priority="5" stopIfTrue="1" operator="containsText" text="Medium">
      <formula>NOT(ISERROR(SEARCH("Medium",L57)))</formula>
    </cfRule>
    <cfRule type="containsText" dxfId="447" priority="6" operator="containsText" text="Low">
      <formula>NOT(ISERROR(SEARCH("Low",L57)))</formula>
    </cfRule>
  </conditionalFormatting>
  <conditionalFormatting sqref="Q57">
    <cfRule type="containsText" dxfId="446" priority="1" stopIfTrue="1" operator="containsText" text="High">
      <formula>NOT(ISERROR(SEARCH("High",Q57)))</formula>
    </cfRule>
    <cfRule type="containsText" dxfId="445" priority="2" stopIfTrue="1" operator="containsText" text="Medium">
      <formula>NOT(ISERROR(SEARCH("Medium",Q57)))</formula>
    </cfRule>
    <cfRule type="containsText" dxfId="444" priority="3" operator="containsText" text="Low">
      <formula>NOT(ISERROR(SEARCH("Low",Q57)))</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52">
        <x14:dataValidation type="list" allowBlank="1" showInputMessage="1" showErrorMessage="1" xr:uid="{D0762772-3F1B-8D4A-B9DF-FCBB9CBDA607}">
          <x14:formula1>
            <xm:f>'Supporting Tables'!$H$18:$H$22</xm:f>
          </x14:formula1>
          <xm:sqref>L40 Q40 G40 B40 B49 G49 L49 Q49</xm:sqref>
        </x14:dataValidation>
        <x14:dataValidation type="list" allowBlank="1" showInputMessage="1" showErrorMessage="1" xr:uid="{C830B2DB-250C-AE4E-8F4A-4633EFE6755D}">
          <x14:formula1>
            <xm:f>'Supporting Tables'!$H$11:$H$15</xm:f>
          </x14:formula1>
          <xm:sqref>L39 G39 B39 Q39 B48 G48 L48 Q48</xm:sqref>
        </x14:dataValidation>
        <x14:dataValidation type="list" allowBlank="1" showInputMessage="1" showErrorMessage="1" xr:uid="{E609D3D9-43CF-8D4E-A990-BC1467B9D806}">
          <x14:formula1>
            <xm:f>'Supporting Tables'!$A$193:$A$196</xm:f>
          </x14:formula1>
          <xm:sqref>F486</xm:sqref>
        </x14:dataValidation>
        <x14:dataValidation type="list" allowBlank="1" showInputMessage="1" showErrorMessage="1" xr:uid="{47756B82-72F8-BE4E-8775-C77F544F4404}">
          <x14:formula1>
            <xm:f>'Supporting Tables'!$A$187:$A$190</xm:f>
          </x14:formula1>
          <xm:sqref>F485</xm:sqref>
        </x14:dataValidation>
        <x14:dataValidation type="list" allowBlank="1" showInputMessage="1" showErrorMessage="1" xr:uid="{A493F07C-2452-4841-B6B6-EAFB3D35387A}">
          <x14:formula1>
            <xm:f>'Supporting Tables'!$A$183:$A$184</xm:f>
          </x14:formula1>
          <xm:sqref>F484</xm:sqref>
        </x14:dataValidation>
        <x14:dataValidation type="list" allowBlank="1" showInputMessage="1" showErrorMessage="1" xr:uid="{34064743-53C3-C04D-A2B5-D11D3804F79B}">
          <x14:formula1>
            <xm:f>'Supporting Tables'!$A$177:$A$180</xm:f>
          </x14:formula1>
          <xm:sqref>F483</xm:sqref>
        </x14:dataValidation>
        <x14:dataValidation type="list" allowBlank="1" showInputMessage="1" showErrorMessage="1" xr:uid="{B13E8E01-0DCD-924D-B3D6-7E0E089953F0}">
          <x14:formula1>
            <xm:f>'Supporting Tables'!$A$171:$A$174</xm:f>
          </x14:formula1>
          <xm:sqref>F482</xm:sqref>
        </x14:dataValidation>
        <x14:dataValidation type="list" allowBlank="1" showInputMessage="1" showErrorMessage="1" xr:uid="{91BC34D2-FFC5-554B-912B-609AFED46878}">
          <x14:formula1>
            <xm:f>'Supporting Tables'!$A$165:$A$168</xm:f>
          </x14:formula1>
          <xm:sqref>F481</xm:sqref>
        </x14:dataValidation>
        <x14:dataValidation type="list" allowBlank="1" showInputMessage="1" showErrorMessage="1" xr:uid="{EA416566-428D-0946-9C46-8AF692A10875}">
          <x14:formula1>
            <xm:f>'Supporting Tables'!$A$159:$A$162</xm:f>
          </x14:formula1>
          <xm:sqref>F480</xm:sqref>
        </x14:dataValidation>
        <x14:dataValidation type="list" allowBlank="1" showInputMessage="1" showErrorMessage="1" xr:uid="{60FEE7AE-6BBE-3646-BBA6-86E1E7D6120A}">
          <x14:formula1>
            <xm:f>'Supporting Tables'!$A$152:$A$156</xm:f>
          </x14:formula1>
          <xm:sqref>F479</xm:sqref>
        </x14:dataValidation>
        <x14:dataValidation type="list" allowBlank="1" showInputMessage="1" showErrorMessage="1" xr:uid="{62DE594C-F758-E44E-8C71-91D6D7FBBDD7}">
          <x14:formula1>
            <xm:f>'Supporting Tables'!$A$146:$A$149</xm:f>
          </x14:formula1>
          <xm:sqref>F478</xm:sqref>
        </x14:dataValidation>
        <x14:dataValidation type="list" allowBlank="1" showInputMessage="1" showErrorMessage="1" xr:uid="{555ADF36-FE72-9145-8802-3707A414E8C2}">
          <x14:formula1>
            <xm:f>'Supporting Tables'!$A$140:$A$143</xm:f>
          </x14:formula1>
          <xm:sqref>F477</xm:sqref>
        </x14:dataValidation>
        <x14:dataValidation type="list" allowBlank="1" showInputMessage="1" showErrorMessage="1" xr:uid="{2A6FC1C6-A190-5E40-B37D-0156FA07A185}">
          <x14:formula1>
            <xm:f>'Supporting Tables'!$A$8:$A$11</xm:f>
          </x14:formula1>
          <xm:sqref>B10:C12 B7:C7 G11:H12 L11:M12 Q11:R12</xm:sqref>
        </x14:dataValidation>
        <x14:dataValidation type="list" allowBlank="1" showInputMessage="1" showErrorMessage="1" xr:uid="{21177444-1C10-BC47-A80A-3EF252FFE676}">
          <x14:formula1>
            <xm:f>'Supporting Tables'!$A$4:$A$5</xm:f>
          </x14:formula1>
          <xm:sqref>S62 I37 N37 S15 I15 D15 D37 S37 B65:B76 B78 G76 G65:G74 L73 L65:L71 Q76 Q65:Q74 N62 B188 G184 L163 Q158 N15 D62 I62 B129:B186 D11 I11 N11 S11 L129:L161 Q129:Q156 G129:G182</xm:sqref>
        </x14:dataValidation>
        <x14:dataValidation type="list" allowBlank="1" showInputMessage="1" showErrorMessage="1" xr:uid="{9A7A3532-A259-C640-A27C-8D5B12263306}">
          <x14:formula1>
            <xm:f>'Supporting Tables'!$A$14:$A$16</xm:f>
          </x14:formula1>
          <xm:sqref>Q13 L15:L16 B15:B16 G15:G16 B37 G13 L13 B13 G37 L37 Q37 Q15:Q16</xm:sqref>
        </x14:dataValidation>
        <x14:dataValidation type="list" allowBlank="1" showInputMessage="1" showErrorMessage="1" xr:uid="{36BA9C1A-46CB-CB4B-AC94-363DD3258820}">
          <x14:formula1>
            <xm:f>'Supporting Tables'!$D$5:$F$5</xm:f>
          </x14:formula1>
          <xm:sqref>B20</xm:sqref>
        </x14:dataValidation>
        <x14:dataValidation type="list" allowBlank="1" showInputMessage="1" showErrorMessage="1" xr:uid="{088D445F-F3EC-C949-9445-5C12882ED02B}">
          <x14:formula1>
            <xm:f>'Supporting Tables'!$D$6:$F$6</xm:f>
          </x14:formula1>
          <xm:sqref>B21</xm:sqref>
        </x14:dataValidation>
        <x14:dataValidation type="list" allowBlank="1" showInputMessage="1" showErrorMessage="1" xr:uid="{3C4BC70E-5842-9042-9837-A137B458A1C9}">
          <x14:formula1>
            <xm:f>'Supporting Tables'!$D$7:$F$7</xm:f>
          </x14:formula1>
          <xm:sqref>B22</xm:sqref>
        </x14:dataValidation>
        <x14:dataValidation type="list" allowBlank="1" showInputMessage="1" showErrorMessage="1" xr:uid="{863C7098-C5C8-844A-B064-6B0158287239}">
          <x14:formula1>
            <xm:f>'Supporting Tables'!$D$8:$F$8</xm:f>
          </x14:formula1>
          <xm:sqref>B23</xm:sqref>
        </x14:dataValidation>
        <x14:dataValidation type="list" allowBlank="1" showInputMessage="1" showErrorMessage="1" xr:uid="{64B4E588-8BA2-444C-9A7F-6CA4B3F85AAA}">
          <x14:formula1>
            <xm:f>'Supporting Tables'!$D$9:$F$9</xm:f>
          </x14:formula1>
          <xm:sqref>B24</xm:sqref>
        </x14:dataValidation>
        <x14:dataValidation type="list" allowBlank="1" showInputMessage="1" showErrorMessage="1" xr:uid="{2CA0009C-72BC-8A41-A5B5-B370C84F81A0}">
          <x14:formula1>
            <xm:f>'Supporting Tables'!$D$10:$F$10</xm:f>
          </x14:formula1>
          <xm:sqref>G20</xm:sqref>
        </x14:dataValidation>
        <x14:dataValidation type="list" allowBlank="1" showInputMessage="1" showErrorMessage="1" xr:uid="{869F897C-BF86-2D48-B798-BDA5BF629CBD}">
          <x14:formula1>
            <xm:f>'Supporting Tables'!$D$11:$F$11</xm:f>
          </x14:formula1>
          <xm:sqref>G21</xm:sqref>
        </x14:dataValidation>
        <x14:dataValidation type="list" allowBlank="1" showInputMessage="1" showErrorMessage="1" xr:uid="{9ADAFEAB-7F88-0B45-9241-20584093D9D1}">
          <x14:formula1>
            <xm:f>'Supporting Tables'!$D$12:$F$12</xm:f>
          </x14:formula1>
          <xm:sqref>G22</xm:sqref>
        </x14:dataValidation>
        <x14:dataValidation type="list" allowBlank="1" showInputMessage="1" showErrorMessage="1" xr:uid="{111C7868-1AE2-0F4C-8504-2330F839B8EA}">
          <x14:formula1>
            <xm:f>'Supporting Tables'!$D$13:$F$13</xm:f>
          </x14:formula1>
          <xm:sqref>G23</xm:sqref>
        </x14:dataValidation>
        <x14:dataValidation type="list" allowBlank="1" showInputMessage="1" showErrorMessage="1" xr:uid="{F604AB09-7AA6-F84C-A0D8-0E8E25151A3F}">
          <x14:formula1>
            <xm:f>'Supporting Tables'!$D$14:$F$14</xm:f>
          </x14:formula1>
          <xm:sqref>L20</xm:sqref>
        </x14:dataValidation>
        <x14:dataValidation type="list" allowBlank="1" showInputMessage="1" showErrorMessage="1" xr:uid="{A6D006E0-429E-2049-99FC-72FE38143611}">
          <x14:formula1>
            <xm:f>'Supporting Tables'!$D$15:$F$15</xm:f>
          </x14:formula1>
          <xm:sqref>L21</xm:sqref>
        </x14:dataValidation>
        <x14:dataValidation type="list" allowBlank="1" showInputMessage="1" showErrorMessage="1" xr:uid="{C40C3DB1-09F6-F74C-A1A9-5CE021CA088C}">
          <x14:formula1>
            <xm:f>'Supporting Tables'!$D$16:$F$16</xm:f>
          </x14:formula1>
          <xm:sqref>L22</xm:sqref>
        </x14:dataValidation>
        <x14:dataValidation type="list" allowBlank="1" showInputMessage="1" showErrorMessage="1" xr:uid="{6A1962B9-19AB-C546-B4A0-4D5FF9CF84F7}">
          <x14:formula1>
            <xm:f>'Supporting Tables'!$D$17:$F$17</xm:f>
          </x14:formula1>
          <xm:sqref>L23</xm:sqref>
        </x14:dataValidation>
        <x14:dataValidation type="list" allowBlank="1" showInputMessage="1" showErrorMessage="1" xr:uid="{4E5775FB-6F6F-F046-BB31-C0A99E08C043}">
          <x14:formula1>
            <xm:f>'Supporting Tables'!$D$18:$F$18</xm:f>
          </x14:formula1>
          <xm:sqref>Q20</xm:sqref>
        </x14:dataValidation>
        <x14:dataValidation type="list" allowBlank="1" showInputMessage="1" showErrorMessage="1" xr:uid="{2B816AB2-99E8-3E4C-BAEF-601F1DA669EC}">
          <x14:formula1>
            <xm:f>'Supporting Tables'!$D$19:$F$19</xm:f>
          </x14:formula1>
          <xm:sqref>Q21</xm:sqref>
        </x14:dataValidation>
        <x14:dataValidation type="list" allowBlank="1" showInputMessage="1" showErrorMessage="1" xr:uid="{39320A89-4725-D641-8061-7B180FD53227}">
          <x14:formula1>
            <xm:f>'Supporting Tables'!$D$20:$F$20</xm:f>
          </x14:formula1>
          <xm:sqref>Q22</xm:sqref>
        </x14:dataValidation>
        <x14:dataValidation type="list" allowBlank="1" showInputMessage="1" showErrorMessage="1" xr:uid="{DACD1E94-2273-9B4D-909A-572799003405}">
          <x14:formula1>
            <xm:f>'Supporting Tables'!$D$21:$F$21</xm:f>
          </x14:formula1>
          <xm:sqref>Q23</xm:sqref>
        </x14:dataValidation>
        <x14:dataValidation type="list" allowBlank="1" showInputMessage="1" showErrorMessage="1" xr:uid="{44D1F0E4-43D6-E94F-9B21-58C156EEA075}">
          <x14:formula1>
            <xm:f>'Supporting Tables'!$D$22:$F$22</xm:f>
          </x14:formula1>
          <xm:sqref>Q24:Q25</xm:sqref>
        </x14:dataValidation>
        <x14:dataValidation type="list" allowBlank="1" showInputMessage="1" showErrorMessage="1" xr:uid="{69730A68-0535-2742-99B7-E47F90BFB0DA}">
          <x14:formula1>
            <xm:f>'Supporting Tables'!$D$23:$F$23</xm:f>
          </x14:formula1>
          <xm:sqref>Q25</xm:sqref>
        </x14:dataValidation>
        <x14:dataValidation type="list" allowBlank="1" showInputMessage="1" showErrorMessage="1" xr:uid="{836B4165-FD92-A549-B3DB-7FE625C8D37E}">
          <x14:formula1>
            <xm:f>'Supporting Tables'!$D$24:$F$24</xm:f>
          </x14:formula1>
          <xm:sqref>B29</xm:sqref>
        </x14:dataValidation>
        <x14:dataValidation type="list" allowBlank="1" showInputMessage="1" showErrorMessage="1" xr:uid="{82C57286-CCDD-684E-9B0D-0F04B9E7F063}">
          <x14:formula1>
            <xm:f>'Supporting Tables'!$D$25:$F$25</xm:f>
          </x14:formula1>
          <xm:sqref>B30</xm:sqref>
        </x14:dataValidation>
        <x14:dataValidation type="list" allowBlank="1" showInputMessage="1" showErrorMessage="1" xr:uid="{A4B8CF0E-9E57-0F49-B9CD-A84C2B9A1618}">
          <x14:formula1>
            <xm:f>'Supporting Tables'!$D$26:$F$26</xm:f>
          </x14:formula1>
          <xm:sqref>B31</xm:sqref>
        </x14:dataValidation>
        <x14:dataValidation type="list" allowBlank="1" showInputMessage="1" showErrorMessage="1" xr:uid="{5C10A0B0-7D74-A04E-B357-6CE5CE87EE8F}">
          <x14:formula1>
            <xm:f>'Supporting Tables'!$D$27:$F$27</xm:f>
          </x14:formula1>
          <xm:sqref>B32</xm:sqref>
        </x14:dataValidation>
        <x14:dataValidation type="list" allowBlank="1" showInputMessage="1" showErrorMessage="1" xr:uid="{50B4E42C-7E04-0344-A759-9A82B539B343}">
          <x14:formula1>
            <xm:f>'Supporting Tables'!$D$28:$F$28</xm:f>
          </x14:formula1>
          <xm:sqref>B33</xm:sqref>
        </x14:dataValidation>
        <x14:dataValidation type="list" allowBlank="1" showInputMessage="1" showErrorMessage="1" xr:uid="{2D6AA8F0-9CFC-724D-88AD-87DFF6378EF7}">
          <x14:formula1>
            <xm:f>'Supporting Tables'!$D$29:$F$29</xm:f>
          </x14:formula1>
          <xm:sqref>G29</xm:sqref>
        </x14:dataValidation>
        <x14:dataValidation type="list" allowBlank="1" showInputMessage="1" showErrorMessage="1" xr:uid="{F66B75AD-47EE-6B40-BE7B-3364573BC9E4}">
          <x14:formula1>
            <xm:f>'Supporting Tables'!$D$30:$F$30</xm:f>
          </x14:formula1>
          <xm:sqref>G30</xm:sqref>
        </x14:dataValidation>
        <x14:dataValidation type="list" allowBlank="1" showInputMessage="1" showErrorMessage="1" xr:uid="{0755B03B-918D-A544-85E2-BA62E3B72BB1}">
          <x14:formula1>
            <xm:f>'Supporting Tables'!$D$31:$F$31</xm:f>
          </x14:formula1>
          <xm:sqref>G31</xm:sqref>
        </x14:dataValidation>
        <x14:dataValidation type="list" allowBlank="1" showInputMessage="1" showErrorMessage="1" xr:uid="{29616238-F52D-7344-8773-68D248462297}">
          <x14:formula1>
            <xm:f>'Supporting Tables'!$D$32:$F$32</xm:f>
          </x14:formula1>
          <xm:sqref>Q29</xm:sqref>
        </x14:dataValidation>
        <x14:dataValidation type="list" allowBlank="1" showInputMessage="1" showErrorMessage="1" xr:uid="{6FEA4D2C-5E1E-E947-9EE6-93DC83C4A972}">
          <x14:formula1>
            <xm:f>'Supporting Tables'!$D$33:$F$33</xm:f>
          </x14:formula1>
          <xm:sqref>Q30</xm:sqref>
        </x14:dataValidation>
        <x14:dataValidation type="list" allowBlank="1" showInputMessage="1" showErrorMessage="1" xr:uid="{8E932F56-FEF9-214D-8C7F-251629973765}">
          <x14:formula1>
            <xm:f>'Supporting Tables'!$H$5:$H$7</xm:f>
          </x14:formula1>
          <xm:sqref>B38 G38 L38 Q38</xm:sqref>
        </x14:dataValidation>
        <x14:dataValidation type="list" allowBlank="1" showInputMessage="1" showErrorMessage="1" xr:uid="{6255D737-4196-CA44-B32B-740EAFFB9F65}">
          <x14:formula1>
            <xm:f>'Supporting Tables'!$A$43:$A$47</xm:f>
          </x14:formula1>
          <xm:sqref>B86:B97 Q86:Q95 L86:L92 L94 Q97 G97 G86:G95 B99</xm:sqref>
        </x14:dataValidation>
        <x14:dataValidation type="list" allowBlank="1" showInputMessage="1" showErrorMessage="1" xr:uid="{A3E0F88B-424F-9A44-9E13-1529A4EE044C}">
          <x14:formula1>
            <xm:f>'Supporting Tables'!$A$50:$A$53</xm:f>
          </x14:formula1>
          <xm:sqref>B105 Q112 G112 L112 B112 Q105 L105 G105</xm:sqref>
        </x14:dataValidation>
        <x14:dataValidation type="list" allowBlank="1" showInputMessage="1" showErrorMessage="1" xr:uid="{3947830D-CDCE-404B-86B1-6A3BE1A5A867}">
          <x14:formula1>
            <xm:f>'Supporting Tables'!$A$57:$A$60</xm:f>
          </x14:formula1>
          <xm:sqref>B106:B107 Q113:Q114 L106:L107 Q106:Q107 B113:B114 G106:G107 G113:G114 L113:L114</xm:sqref>
        </x14:dataValidation>
        <x14:dataValidation type="list" allowBlank="1" showInputMessage="1" showErrorMessage="1" xr:uid="{1078B50D-6A9A-AF47-9C7F-F49EC326E1FA}">
          <x14:formula1>
            <xm:f>'Supporting Tables'!$A$78:$A$81</xm:f>
          </x14:formula1>
          <xm:sqref>B254 L195:L227 B195:B252 Q224 L229 G250 Q195:Q222 G195:G248</xm:sqref>
        </x14:dataValidation>
        <x14:dataValidation type="list" allowBlank="1" showInputMessage="1" showErrorMessage="1" xr:uid="{DBF1CE30-AD01-F843-949F-87266733EE51}">
          <x14:formula1>
            <xm:f>'Supporting Tables'!$A$84:$A$87</xm:f>
          </x14:formula1>
          <xm:sqref>B318 Q288 L293 B259:B316 G314 L259:L291 Q259:Q286 G259:G312</xm:sqref>
        </x14:dataValidation>
        <x14:dataValidation type="list" allowBlank="1" showInputMessage="1" showErrorMessage="1" xr:uid="{FDF36EE2-A401-DB41-BBF2-F1F071F850FF}">
          <x14:formula1>
            <xm:f>'Supporting Tables'!$A$90:$A$93</xm:f>
          </x14:formula1>
          <xm:sqref>B323:B380 G442 B446 L387:L421 G378 Q323:Q352 B382 B387:B444 L323:L357 Q387:Q416 G323:G376 G387:G440</xm:sqref>
        </x14:dataValidation>
        <x14:dataValidation type="list" allowBlank="1" showInputMessage="1" showErrorMessage="1" xr:uid="{0424EF7F-4F3C-164A-A12E-C30BE6813A90}">
          <x14:formula1>
            <xm:f>'Supporting Tables'!$H$5:$H$8</xm:f>
          </x14:formula1>
          <xm:sqref>Q47 L47 G47 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9F40-417F-AE43-B255-EC0899DC6516}">
  <dimension ref="A1:U486"/>
  <sheetViews>
    <sheetView zoomScale="80" zoomScaleNormal="80" workbookViewId="0">
      <pane ySplit="8" topLeftCell="A459" activePane="bottomLeft" state="frozen"/>
      <selection pane="bottomLeft" activeCell="G492" sqref="G492"/>
    </sheetView>
  </sheetViews>
  <sheetFormatPr baseColWidth="10" defaultColWidth="11" defaultRowHeight="16"/>
  <cols>
    <col min="1" max="1" width="32.5" customWidth="1"/>
    <col min="2" max="2" width="22" customWidth="1"/>
    <col min="3" max="3" width="5.6640625" hidden="1" customWidth="1"/>
    <col min="4" max="4" width="11.83203125" customWidth="1"/>
    <col min="5" max="5" width="22.6640625" customWidth="1"/>
    <col min="6" max="6" width="35" bestFit="1" customWidth="1"/>
    <col min="7" max="7" width="21" customWidth="1"/>
    <col min="8" max="8" width="5.83203125" hidden="1" customWidth="1"/>
    <col min="9" max="9" width="13.1640625" customWidth="1"/>
    <col min="10" max="10" width="24.83203125" customWidth="1"/>
    <col min="11" max="11" width="36.33203125" customWidth="1"/>
    <col min="12" max="12" width="20.5" customWidth="1"/>
    <col min="13" max="13" width="5.83203125" hidden="1" customWidth="1"/>
    <col min="14" max="14" width="14.5" customWidth="1"/>
    <col min="15" max="15" width="25.5" customWidth="1"/>
    <col min="16" max="16" width="37.83203125" customWidth="1"/>
    <col min="17" max="17" width="20.83203125" customWidth="1"/>
    <col min="18" max="18" width="5.33203125" hidden="1" customWidth="1"/>
    <col min="19" max="19" width="15.5" customWidth="1"/>
    <col min="20" max="20" width="21" customWidth="1"/>
  </cols>
  <sheetData>
    <row r="1" spans="1:21" ht="26">
      <c r="A1" s="264" t="s">
        <v>110</v>
      </c>
      <c r="B1" s="265"/>
      <c r="C1" s="265"/>
      <c r="D1" s="265"/>
      <c r="E1" s="265"/>
      <c r="F1" s="265"/>
      <c r="G1" s="265"/>
      <c r="H1" s="265"/>
      <c r="I1" s="265"/>
      <c r="J1" s="265"/>
      <c r="K1" s="265"/>
      <c r="L1" s="265"/>
      <c r="M1" s="265"/>
      <c r="N1" s="265"/>
      <c r="O1" s="265"/>
      <c r="P1" s="265"/>
      <c r="Q1" s="265"/>
      <c r="R1" s="265"/>
      <c r="S1" s="265"/>
      <c r="T1" s="266"/>
    </row>
    <row r="2" spans="1:21" ht="44" customHeight="1">
      <c r="A2" s="267" t="s">
        <v>549</v>
      </c>
      <c r="B2" s="268"/>
      <c r="C2" s="268"/>
      <c r="D2" s="268"/>
      <c r="E2" s="268"/>
      <c r="F2" s="268"/>
      <c r="G2" s="268"/>
      <c r="H2" s="268"/>
      <c r="I2" s="268"/>
      <c r="J2" s="268"/>
      <c r="K2" s="268"/>
      <c r="L2" s="268"/>
      <c r="M2" s="268"/>
      <c r="N2" s="268"/>
      <c r="O2" s="268"/>
      <c r="P2" s="268"/>
      <c r="Q2" s="268"/>
      <c r="R2" s="268"/>
      <c r="S2" s="268"/>
      <c r="T2" s="269"/>
      <c r="U2" s="167"/>
    </row>
    <row r="3" spans="1:21" ht="36" customHeight="1">
      <c r="A3" s="267" t="s">
        <v>307</v>
      </c>
      <c r="B3" s="268"/>
      <c r="C3" s="268"/>
      <c r="D3" s="268"/>
      <c r="E3" s="268"/>
      <c r="F3" s="268"/>
      <c r="G3" s="268"/>
      <c r="H3" s="268"/>
      <c r="I3" s="268"/>
      <c r="J3" s="268"/>
      <c r="K3" s="268"/>
      <c r="L3" s="268"/>
      <c r="M3" s="268"/>
      <c r="N3" s="268"/>
      <c r="O3" s="268"/>
      <c r="P3" s="268"/>
      <c r="Q3" s="268"/>
      <c r="R3" s="268"/>
      <c r="S3" s="268"/>
      <c r="T3" s="269"/>
    </row>
    <row r="4" spans="1:21" ht="21" customHeight="1">
      <c r="A4" s="276" t="s">
        <v>550</v>
      </c>
      <c r="B4" s="276"/>
      <c r="C4" s="276"/>
      <c r="D4" s="276"/>
      <c r="E4" s="276"/>
      <c r="F4" s="219"/>
      <c r="G4" s="277"/>
      <c r="H4" s="277"/>
      <c r="I4" s="277"/>
      <c r="J4" s="277"/>
      <c r="K4" s="277"/>
      <c r="L4" s="277"/>
      <c r="M4" s="277"/>
      <c r="N4" s="277"/>
      <c r="O4" s="277"/>
      <c r="P4" s="277"/>
      <c r="Q4" s="277"/>
      <c r="R4" s="277"/>
      <c r="S4" s="277"/>
      <c r="T4" s="278"/>
    </row>
    <row r="5" spans="1:21">
      <c r="A5" s="185"/>
      <c r="B5" s="186"/>
      <c r="C5" s="186"/>
      <c r="D5" s="186"/>
      <c r="E5" s="186"/>
      <c r="F5" s="186"/>
      <c r="G5" s="186"/>
      <c r="H5" s="186"/>
      <c r="I5" s="186"/>
      <c r="J5" s="186"/>
      <c r="K5" s="186"/>
      <c r="L5" s="186"/>
      <c r="M5" s="186"/>
      <c r="N5" s="186"/>
      <c r="O5" s="186"/>
      <c r="P5" s="186"/>
      <c r="Q5" s="186"/>
      <c r="R5" s="186"/>
      <c r="S5" s="186"/>
      <c r="T5" s="187"/>
    </row>
    <row r="6" spans="1:21">
      <c r="A6" s="108" t="s">
        <v>126</v>
      </c>
      <c r="B6" s="272" t="s">
        <v>506</v>
      </c>
      <c r="C6" s="272"/>
      <c r="D6" s="272"/>
      <c r="E6" s="272"/>
      <c r="F6" s="16"/>
      <c r="G6" s="16"/>
      <c r="H6" s="16"/>
      <c r="I6" s="16"/>
      <c r="J6" s="16"/>
      <c r="K6" s="16"/>
      <c r="L6" s="16"/>
      <c r="M6" s="16"/>
      <c r="N6" s="16"/>
      <c r="O6" s="16"/>
      <c r="P6" s="16"/>
      <c r="Q6" s="16"/>
      <c r="R6" s="16"/>
      <c r="S6" s="16"/>
      <c r="T6" s="134"/>
    </row>
    <row r="7" spans="1:21">
      <c r="A7" s="108" t="s">
        <v>114</v>
      </c>
      <c r="B7" s="282" t="s">
        <v>122</v>
      </c>
      <c r="C7" s="282"/>
      <c r="D7" s="282"/>
      <c r="E7" s="16"/>
      <c r="F7" s="16"/>
      <c r="G7" s="16"/>
      <c r="H7" s="16"/>
      <c r="I7" s="16"/>
      <c r="J7" s="16"/>
      <c r="K7" s="16"/>
      <c r="L7" s="16"/>
      <c r="M7" s="16"/>
      <c r="N7" s="16"/>
      <c r="O7" s="16"/>
      <c r="P7" s="16"/>
      <c r="Q7" s="16"/>
      <c r="R7" s="16"/>
      <c r="S7" s="16"/>
      <c r="T7" s="134"/>
    </row>
    <row r="8" spans="1:21" s="16" customFormat="1" ht="21">
      <c r="A8" s="283" t="s">
        <v>112</v>
      </c>
      <c r="B8" s="284"/>
      <c r="C8" s="284"/>
      <c r="D8" s="284"/>
      <c r="E8" s="285"/>
      <c r="F8" s="284" t="s">
        <v>113</v>
      </c>
      <c r="G8" s="284"/>
      <c r="H8" s="284"/>
      <c r="I8" s="284"/>
      <c r="J8" s="285"/>
      <c r="K8" s="283" t="s">
        <v>115</v>
      </c>
      <c r="L8" s="284"/>
      <c r="M8" s="284"/>
      <c r="N8" s="284"/>
      <c r="O8" s="285"/>
      <c r="P8" s="284" t="s">
        <v>116</v>
      </c>
      <c r="Q8" s="284"/>
      <c r="R8" s="284"/>
      <c r="S8" s="284"/>
      <c r="T8" s="285"/>
    </row>
    <row r="9" spans="1:21" ht="70" customHeight="1">
      <c r="A9" s="286" t="s">
        <v>117</v>
      </c>
      <c r="B9" s="287"/>
      <c r="C9" s="287"/>
      <c r="D9" s="287"/>
      <c r="E9" s="288"/>
      <c r="F9" s="289" t="s">
        <v>118</v>
      </c>
      <c r="G9" s="287"/>
      <c r="H9" s="287"/>
      <c r="I9" s="287"/>
      <c r="J9" s="288"/>
      <c r="K9" s="289" t="s">
        <v>119</v>
      </c>
      <c r="L9" s="287"/>
      <c r="M9" s="287"/>
      <c r="N9" s="287"/>
      <c r="O9" s="288"/>
      <c r="P9" s="289" t="s">
        <v>120</v>
      </c>
      <c r="Q9" s="287"/>
      <c r="R9" s="287"/>
      <c r="S9" s="287"/>
      <c r="T9" s="290"/>
    </row>
    <row r="10" spans="1:21" ht="21">
      <c r="A10" s="291" t="s">
        <v>111</v>
      </c>
      <c r="B10" s="292"/>
      <c r="C10" s="292"/>
      <c r="D10" s="292"/>
      <c r="E10" s="292"/>
      <c r="F10" s="292"/>
      <c r="G10" s="292"/>
      <c r="H10" s="292"/>
      <c r="I10" s="292"/>
      <c r="J10" s="292"/>
      <c r="K10" s="292"/>
      <c r="L10" s="292"/>
      <c r="M10" s="292"/>
      <c r="N10" s="292"/>
      <c r="O10" s="292"/>
      <c r="P10" s="292"/>
      <c r="Q10" s="292"/>
      <c r="R10" s="292"/>
      <c r="S10" s="292"/>
      <c r="T10" s="292"/>
      <c r="U10" s="177"/>
    </row>
    <row r="11" spans="1:21" ht="21">
      <c r="A11" s="175" t="s">
        <v>542</v>
      </c>
      <c r="B11" s="9"/>
      <c r="C11" s="9"/>
      <c r="D11" s="221" t="s">
        <v>39</v>
      </c>
      <c r="E11" s="9"/>
      <c r="F11" s="175" t="s">
        <v>542</v>
      </c>
      <c r="G11" s="9"/>
      <c r="H11" s="9"/>
      <c r="I11" s="221" t="s">
        <v>39</v>
      </c>
      <c r="J11" s="9"/>
      <c r="K11" s="175" t="s">
        <v>542</v>
      </c>
      <c r="L11" s="9"/>
      <c r="M11" s="9"/>
      <c r="N11" s="221" t="s">
        <v>39</v>
      </c>
      <c r="O11" s="9"/>
      <c r="P11" s="175" t="s">
        <v>542</v>
      </c>
      <c r="Q11" s="9"/>
      <c r="R11" s="9"/>
      <c r="S11" s="221" t="s">
        <v>38</v>
      </c>
      <c r="T11" s="9"/>
      <c r="U11" s="177"/>
    </row>
    <row r="12" spans="1:21" ht="39" customHeight="1">
      <c r="A12" s="273" t="s">
        <v>543</v>
      </c>
      <c r="B12" s="274"/>
      <c r="C12" s="274"/>
      <c r="D12" s="274"/>
      <c r="E12" s="275"/>
      <c r="F12" s="273" t="s">
        <v>543</v>
      </c>
      <c r="G12" s="274"/>
      <c r="H12" s="274"/>
      <c r="I12" s="274"/>
      <c r="J12" s="275"/>
      <c r="K12" s="273" t="s">
        <v>543</v>
      </c>
      <c r="L12" s="274"/>
      <c r="M12" s="274"/>
      <c r="N12" s="274"/>
      <c r="O12" s="275"/>
      <c r="P12" s="273" t="s">
        <v>543</v>
      </c>
      <c r="Q12" s="274"/>
      <c r="R12" s="274"/>
      <c r="S12" s="274"/>
      <c r="T12" s="275"/>
      <c r="U12" s="176"/>
    </row>
    <row r="13" spans="1:21">
      <c r="A13" s="192"/>
      <c r="B13" s="193"/>
      <c r="C13" s="193"/>
      <c r="D13" s="193"/>
      <c r="E13" s="193"/>
      <c r="F13" s="192"/>
      <c r="G13" s="193"/>
      <c r="H13" s="193"/>
      <c r="I13" s="193"/>
      <c r="J13" s="193"/>
      <c r="K13" s="192"/>
      <c r="L13" s="193"/>
      <c r="M13" s="193"/>
      <c r="N13" s="193"/>
      <c r="O13" s="193"/>
      <c r="P13" s="194"/>
      <c r="Q13" s="195"/>
      <c r="R13" s="196"/>
      <c r="S13" s="195"/>
      <c r="T13" s="197"/>
      <c r="U13" s="176"/>
    </row>
    <row r="14" spans="1:21" ht="19">
      <c r="A14" s="270" t="s">
        <v>237</v>
      </c>
      <c r="B14" s="271"/>
      <c r="C14" s="271"/>
      <c r="D14" s="271"/>
      <c r="E14" s="198" t="s">
        <v>36</v>
      </c>
      <c r="F14" s="270" t="s">
        <v>237</v>
      </c>
      <c r="G14" s="271"/>
      <c r="H14" s="271"/>
      <c r="I14" s="271"/>
      <c r="J14" s="198" t="s">
        <v>36</v>
      </c>
      <c r="K14" s="270" t="s">
        <v>237</v>
      </c>
      <c r="L14" s="271"/>
      <c r="M14" s="271"/>
      <c r="N14" s="271"/>
      <c r="O14" s="199" t="s">
        <v>36</v>
      </c>
      <c r="P14" s="270" t="s">
        <v>237</v>
      </c>
      <c r="Q14" s="271"/>
      <c r="R14" s="271"/>
      <c r="S14" s="271"/>
      <c r="T14" s="199" t="s">
        <v>36</v>
      </c>
      <c r="U14" s="176"/>
    </row>
    <row r="15" spans="1:21" ht="32" customHeight="1">
      <c r="A15" s="279" t="s">
        <v>243</v>
      </c>
      <c r="B15" s="280"/>
      <c r="C15" s="171"/>
      <c r="D15" s="222" t="s">
        <v>39</v>
      </c>
      <c r="E15" s="223"/>
      <c r="F15" s="281" t="s">
        <v>244</v>
      </c>
      <c r="G15" s="280"/>
      <c r="H15" s="171"/>
      <c r="I15" s="222" t="s">
        <v>39</v>
      </c>
      <c r="J15" s="223"/>
      <c r="K15" s="281" t="s">
        <v>245</v>
      </c>
      <c r="L15" s="280"/>
      <c r="M15" s="171"/>
      <c r="N15" s="222" t="s">
        <v>39</v>
      </c>
      <c r="O15" s="223"/>
      <c r="P15" s="281" t="s">
        <v>246</v>
      </c>
      <c r="Q15" s="280"/>
      <c r="R15" s="171"/>
      <c r="S15" s="222" t="s">
        <v>39</v>
      </c>
      <c r="T15" s="224"/>
      <c r="U15" s="176"/>
    </row>
    <row r="16" spans="1:21">
      <c r="A16" s="36" t="s">
        <v>133</v>
      </c>
      <c r="B16" s="222"/>
      <c r="C16" s="171"/>
      <c r="D16" s="16"/>
      <c r="E16" s="223"/>
      <c r="F16" s="15" t="s">
        <v>133</v>
      </c>
      <c r="G16" s="222"/>
      <c r="H16" s="171"/>
      <c r="I16" s="16"/>
      <c r="J16" s="223"/>
      <c r="K16" s="15" t="s">
        <v>133</v>
      </c>
      <c r="L16" s="222"/>
      <c r="M16" s="171"/>
      <c r="N16" s="16"/>
      <c r="O16" s="223"/>
      <c r="P16" s="15" t="s">
        <v>133</v>
      </c>
      <c r="Q16" s="222"/>
      <c r="R16" s="171"/>
      <c r="S16" s="16"/>
      <c r="T16" s="224"/>
      <c r="U16" s="176"/>
    </row>
    <row r="17" spans="1:21" s="17" customFormat="1">
      <c r="A17" s="42"/>
      <c r="B17" s="41"/>
      <c r="C17" s="41"/>
      <c r="D17" s="40"/>
      <c r="E17" s="40"/>
      <c r="F17" s="42"/>
      <c r="G17" s="41"/>
      <c r="H17" s="41"/>
      <c r="I17" s="40"/>
      <c r="J17" s="40"/>
      <c r="K17" s="42"/>
      <c r="L17" s="41"/>
      <c r="M17" s="41"/>
      <c r="N17" s="40"/>
      <c r="O17" s="40"/>
      <c r="P17" s="42"/>
      <c r="Q17" s="41"/>
      <c r="R17" s="41"/>
      <c r="S17" s="40"/>
      <c r="T17" s="138"/>
      <c r="U17" s="178"/>
    </row>
    <row r="18" spans="1:21" ht="24">
      <c r="A18" s="297" t="str">
        <f>IF(AND(D15="No",D37="No"),"Please Answer the following questions",IF(AND(D15="Yes",D11="No"),"Skip these questions, go to Model Projections",IF(AND(D15="Yes",D11="Yes"),"Skip these questions, go to Step2","")))</f>
        <v/>
      </c>
      <c r="B18" s="298"/>
      <c r="C18" s="298"/>
      <c r="D18" s="298"/>
      <c r="E18" s="200"/>
      <c r="F18" s="297" t="str">
        <f>IF(AND(I15="No",I37="No"),"Please Answer the following questions",IF(AND(I15="Yes",I11="No"),"Skip these questions, go to Model Projections",IF(AND(I15="Yes",I11="Yes"),"Skip these questions, go to Step2","")))</f>
        <v/>
      </c>
      <c r="G18" s="298"/>
      <c r="H18" s="298"/>
      <c r="I18" s="298"/>
      <c r="J18" s="200"/>
      <c r="K18" s="297" t="str">
        <f>IF(AND(N15="No",N37="No"),"Please Answer the following questions",IF(AND(N15="Yes",N11="No"),"Skip these questions, go to Model Projections",IF(AND(N15="Yes",N11="Yes"),"Skip these questions, go to Step2","")))</f>
        <v/>
      </c>
      <c r="L18" s="298"/>
      <c r="M18" s="298"/>
      <c r="N18" s="298"/>
      <c r="O18" s="200"/>
      <c r="P18" s="297" t="str">
        <f>IF(AND(S15="No",S37="No"),"Please Answer the following questions",IF(AND(S15="Yes",S11="No"),"Skip these questions, go to Model Projections",IF(AND(S15="Yes",S11="Yes"),"Skip these questions, go to Step2","")))</f>
        <v/>
      </c>
      <c r="Q18" s="298"/>
      <c r="R18" s="298"/>
      <c r="S18" s="298"/>
      <c r="T18" s="200"/>
      <c r="U18" s="176"/>
    </row>
    <row r="19" spans="1:21" ht="19">
      <c r="A19" s="270" t="s">
        <v>212</v>
      </c>
      <c r="B19" s="271"/>
      <c r="C19" s="271"/>
      <c r="D19" s="271"/>
      <c r="E19" s="198" t="s">
        <v>36</v>
      </c>
      <c r="F19" s="270" t="s">
        <v>212</v>
      </c>
      <c r="G19" s="271"/>
      <c r="H19" s="271"/>
      <c r="I19" s="271"/>
      <c r="J19" s="201" t="s">
        <v>36</v>
      </c>
      <c r="K19" s="271" t="s">
        <v>212</v>
      </c>
      <c r="L19" s="271"/>
      <c r="M19" s="271"/>
      <c r="N19" s="271"/>
      <c r="O19" s="199" t="s">
        <v>36</v>
      </c>
      <c r="P19" s="271" t="s">
        <v>212</v>
      </c>
      <c r="Q19" s="271"/>
      <c r="R19" s="271"/>
      <c r="S19" s="271"/>
      <c r="T19" s="199" t="s">
        <v>36</v>
      </c>
      <c r="U19" s="176"/>
    </row>
    <row r="20" spans="1:21" ht="51">
      <c r="A20" s="65" t="s">
        <v>127</v>
      </c>
      <c r="B20" s="225" t="s">
        <v>154</v>
      </c>
      <c r="C20" s="16">
        <f>IF(ISNA(D20)=TRUE,0,IF(D20="Low",1,IF(D20="Medium",2,IF(D20="High",3,0))))</f>
        <v>1</v>
      </c>
      <c r="D20" s="16" t="str">
        <f>IF($D$15="Yes","Not Needed as score exists - see cell B13",INDEX('Supporting Tables'!$D$4:$F$4,1,(MATCH('Risk Assessment-Worked Example'!B20,'Supporting Tables'!$D5:$F5,0))))</f>
        <v>Low</v>
      </c>
      <c r="E20" s="226"/>
      <c r="F20" s="30" t="s">
        <v>138</v>
      </c>
      <c r="G20" s="225" t="s">
        <v>158</v>
      </c>
      <c r="H20" s="16">
        <f t="shared" ref="H20:H23" si="0">IF(ISNA(I20)=TRUE,0,IF(I20="Low",1,IF(I20="Medium",2,IF(I20="High",3,0))))</f>
        <v>1</v>
      </c>
      <c r="I20" s="16" t="str">
        <f>IF($I$15="Yes","Not Needed as score exists - see cell G13",INDEX('Supporting Tables'!$D$4:$F$4,1,(MATCH('Risk Assessment-Worked Example'!G20,'Supporting Tables'!$D10:$F10,0))))</f>
        <v>Low</v>
      </c>
      <c r="J20" s="226"/>
      <c r="K20" s="29" t="s">
        <v>142</v>
      </c>
      <c r="L20" s="225" t="s">
        <v>183</v>
      </c>
      <c r="M20" s="16">
        <f t="shared" ref="M20:M23" si="1">IF(ISNA(N20)=TRUE,0,IF(N20="Low",1,IF(N20="Medium",2,IF(N20="High",3,0))))</f>
        <v>3</v>
      </c>
      <c r="N20" s="16" t="str">
        <f>IF($N$15="Yes","Not Needed as score exists - see cell L13",INDEX('Supporting Tables'!$D$4:$F$4,1,(MATCH('Risk Assessment-Worked Example'!L20,'Supporting Tables'!$D14:$F14,0))))</f>
        <v>High</v>
      </c>
      <c r="O20" s="226"/>
      <c r="P20" s="29" t="s">
        <v>146</v>
      </c>
      <c r="Q20" s="225" t="s">
        <v>194</v>
      </c>
      <c r="R20" s="16">
        <f t="shared" ref="R20:R24" si="2">IF(ISNA(S20)=TRUE,0,IF(S20="Low",1,IF(S20="Medium",2,IF(S20="High",3,0))))</f>
        <v>3</v>
      </c>
      <c r="S20" s="16" t="str">
        <f>IF($S$15="Yes","Not Needed as score exists - see cell Q13",INDEX('Supporting Tables'!$D$4:$F$4,1,(MATCH('Risk Assessment-Worked Example'!Q20,'Supporting Tables'!$D18:$F18,0))))</f>
        <v>High</v>
      </c>
      <c r="T20" s="224"/>
      <c r="U20" s="176"/>
    </row>
    <row r="21" spans="1:21" ht="34">
      <c r="A21" s="65" t="s">
        <v>135</v>
      </c>
      <c r="B21" s="220" t="s">
        <v>167</v>
      </c>
      <c r="C21" s="16">
        <f t="shared" ref="C21:C24" si="3">IF(ISNA(D21)=TRUE,0,IF(D21="Low",1,IF(D21="Medium",2,IF(D21="High",3,0))))</f>
        <v>3</v>
      </c>
      <c r="D21" s="16" t="str">
        <f>IF($D$15="Yes","Not Needed as score exists - see cell B13",INDEX('Supporting Tables'!$D$4:$F$4,1,(MATCH('Risk Assessment-Worked Example'!B21,'Supporting Tables'!$D6:$F6,0))))</f>
        <v>High</v>
      </c>
      <c r="E21" s="226"/>
      <c r="F21" s="31" t="s">
        <v>139</v>
      </c>
      <c r="G21" s="220" t="s">
        <v>176</v>
      </c>
      <c r="H21" s="16">
        <f t="shared" si="0"/>
        <v>2</v>
      </c>
      <c r="I21" s="16" t="str">
        <f>IF($I$15="Yes","Not Needed as score exists - see cell G13",INDEX('Supporting Tables'!$D$4:$F$4,1,(MATCH('Risk Assessment-Worked Example'!G21,'Supporting Tables'!$D11:$F11,0))))</f>
        <v>Medium</v>
      </c>
      <c r="J21" s="226"/>
      <c r="K21" s="29" t="s">
        <v>143</v>
      </c>
      <c r="L21" s="220" t="s">
        <v>184</v>
      </c>
      <c r="M21" s="16">
        <f t="shared" si="1"/>
        <v>2</v>
      </c>
      <c r="N21" s="16" t="str">
        <f>IF($N$15="Yes","Not Needed as score exists - see cell L13",INDEX('Supporting Tables'!$D$4:$F$4,1,(MATCH('Risk Assessment-Worked Example'!L21,'Supporting Tables'!$D15:$F15,0))))</f>
        <v>Medium</v>
      </c>
      <c r="O21" s="226"/>
      <c r="P21" s="31" t="s">
        <v>147</v>
      </c>
      <c r="Q21" s="220" t="s">
        <v>197</v>
      </c>
      <c r="R21" s="16">
        <f t="shared" si="2"/>
        <v>3</v>
      </c>
      <c r="S21" s="16" t="str">
        <f>IF($S$15="Yes","Not Needed as score exists - see cell Q13",INDEX('Supporting Tables'!$D$4:$F$4,1,(MATCH('Risk Assessment-Worked Example'!Q21,'Supporting Tables'!$D19:$F19,0))))</f>
        <v>High</v>
      </c>
      <c r="T21" s="224"/>
      <c r="U21" s="176"/>
    </row>
    <row r="22" spans="1:21" ht="51">
      <c r="A22" s="65" t="s">
        <v>134</v>
      </c>
      <c r="B22" s="220" t="s">
        <v>210</v>
      </c>
      <c r="C22" s="16">
        <f t="shared" si="3"/>
        <v>1</v>
      </c>
      <c r="D22" s="16" t="str">
        <f>IF($D$15="Yes","Not Needed as score exists - see cell B13",INDEX('Supporting Tables'!$D$4:$F$4,1,(MATCH('Risk Assessment-Worked Example'!B22,'Supporting Tables'!$D7:$F7,0))))</f>
        <v>Low</v>
      </c>
      <c r="E22" s="226"/>
      <c r="F22" s="31" t="s">
        <v>140</v>
      </c>
      <c r="G22" s="220" t="s">
        <v>178</v>
      </c>
      <c r="H22" s="16">
        <f t="shared" si="0"/>
        <v>2</v>
      </c>
      <c r="I22" s="16" t="str">
        <f>IF($I$15="Yes","Not Needed as score exists - see cell G13",INDEX('Supporting Tables'!$D$4:$F$4,1,(MATCH('Risk Assessment-Worked Example'!G22,'Supporting Tables'!$D12:$F12,0))))</f>
        <v>Medium</v>
      </c>
      <c r="J22" s="226"/>
      <c r="K22" s="29" t="s">
        <v>144</v>
      </c>
      <c r="L22" s="220" t="s">
        <v>187</v>
      </c>
      <c r="M22" s="16">
        <f t="shared" si="1"/>
        <v>2</v>
      </c>
      <c r="N22" s="16" t="str">
        <f>IF($N$15="Yes","Not Needed as score exists - see cell L13",INDEX('Supporting Tables'!$D$4:$F$4,1,(MATCH('Risk Assessment-Worked Example'!L22,'Supporting Tables'!$D16:$F16,0))))</f>
        <v>Medium</v>
      </c>
      <c r="O22" s="226"/>
      <c r="P22" s="31" t="s">
        <v>148</v>
      </c>
      <c r="Q22" s="220" t="s">
        <v>198</v>
      </c>
      <c r="R22" s="16">
        <f t="shared" si="2"/>
        <v>1</v>
      </c>
      <c r="S22" s="16" t="str">
        <f>IF($S$15="Yes","Not Needed as score exists - see cell Q13",INDEX('Supporting Tables'!$D$4:$F$4,1,(MATCH('Risk Assessment-Worked Example'!Q22,'Supporting Tables'!$D20:$F20,0))))</f>
        <v>Low</v>
      </c>
      <c r="T22" s="224"/>
      <c r="U22" s="176"/>
    </row>
    <row r="23" spans="1:21" ht="51">
      <c r="A23" s="36" t="s">
        <v>136</v>
      </c>
      <c r="B23" s="220" t="s">
        <v>156</v>
      </c>
      <c r="C23" s="16">
        <f t="shared" si="3"/>
        <v>1</v>
      </c>
      <c r="D23" s="16" t="str">
        <f>IF($D$15="Yes","Not Needed as score exists - see cell B13",INDEX('Supporting Tables'!$D$4:$F$4,1,(MATCH('Risk Assessment-Worked Example'!B23,'Supporting Tables'!$D8:$F8,0))))</f>
        <v>Low</v>
      </c>
      <c r="E23" s="226"/>
      <c r="F23" s="15" t="s">
        <v>141</v>
      </c>
      <c r="G23" s="225" t="s">
        <v>161</v>
      </c>
      <c r="H23" s="16">
        <f t="shared" si="0"/>
        <v>1</v>
      </c>
      <c r="I23" s="16" t="str">
        <f>IF($I$15="Yes","Not Needed as score exists - see cell G13",INDEX('Supporting Tables'!$D$4:$F$4,1,(MATCH('Risk Assessment-Worked Example'!G23,'Supporting Tables'!$D13:$F13,0))))</f>
        <v>Low</v>
      </c>
      <c r="J23" s="226"/>
      <c r="K23" s="15" t="s">
        <v>145</v>
      </c>
      <c r="L23" s="222" t="s">
        <v>189</v>
      </c>
      <c r="M23" s="16">
        <f t="shared" si="1"/>
        <v>1</v>
      </c>
      <c r="N23" s="16" t="str">
        <f>IF($N$15="Yes","Not Needed as score exists - see cell L13",INDEX('Supporting Tables'!$D$4:$F$4,1,(MATCH('Risk Assessment-Worked Example'!L23,'Supporting Tables'!$D17:$F17,0))))</f>
        <v>Low</v>
      </c>
      <c r="O23" s="226"/>
      <c r="P23" s="15" t="s">
        <v>149</v>
      </c>
      <c r="Q23" s="220" t="s">
        <v>201</v>
      </c>
      <c r="R23" s="16">
        <f t="shared" si="2"/>
        <v>1</v>
      </c>
      <c r="S23" s="16" t="str">
        <f>IF($S$15="Yes","Not Needed as score exists - see cell Q13",INDEX('Supporting Tables'!$D$4:$F$4,1,(MATCH('Risk Assessment-Worked Example'!Q23,'Supporting Tables'!$D21:$F21,0))))</f>
        <v>Low</v>
      </c>
      <c r="T23" s="224"/>
      <c r="U23" s="176"/>
    </row>
    <row r="24" spans="1:21" ht="17">
      <c r="A24" s="36" t="s">
        <v>137</v>
      </c>
      <c r="B24" s="225" t="s">
        <v>173</v>
      </c>
      <c r="C24" s="16">
        <f t="shared" si="3"/>
        <v>3</v>
      </c>
      <c r="D24" s="16" t="str">
        <f>IF($D$15="Yes","Not Needed as score exists - see cell B13",INDEX('Supporting Tables'!$D$4:$F$4,1,(MATCH('Risk Assessment-Worked Example'!B24,'Supporting Tables'!$D9:$F9,0))))</f>
        <v>High</v>
      </c>
      <c r="E24" s="226"/>
      <c r="F24" s="15"/>
      <c r="G24" s="16"/>
      <c r="H24" s="16"/>
      <c r="I24" s="16"/>
      <c r="J24" s="16"/>
      <c r="K24" s="15"/>
      <c r="L24" s="16"/>
      <c r="M24" s="16"/>
      <c r="N24" s="16"/>
      <c r="O24" s="16"/>
      <c r="P24" s="15" t="s">
        <v>150</v>
      </c>
      <c r="Q24" s="220" t="s">
        <v>204</v>
      </c>
      <c r="R24" s="16">
        <f t="shared" si="2"/>
        <v>1</v>
      </c>
      <c r="S24" s="16" t="str">
        <f>IF($S$15="Yes","Not Needed as score exists - see cell Q13",INDEX('Supporting Tables'!$D$4:$F$4,1,(MATCH('Risk Assessment-Worked Example'!Q24,'Supporting Tables'!$D22:$F22,0))))</f>
        <v>Low</v>
      </c>
      <c r="T24" s="224"/>
      <c r="U24" s="176"/>
    </row>
    <row r="25" spans="1:21">
      <c r="A25" s="36"/>
      <c r="B25" s="16"/>
      <c r="C25" s="16"/>
      <c r="D25" s="16"/>
      <c r="E25" s="16"/>
      <c r="F25" s="15"/>
      <c r="G25" s="16"/>
      <c r="H25" s="16"/>
      <c r="I25" s="16"/>
      <c r="J25" s="16"/>
      <c r="K25" s="15"/>
      <c r="L25" s="16"/>
      <c r="M25" s="16"/>
      <c r="N25" s="16"/>
      <c r="O25" s="16"/>
      <c r="P25" s="15" t="s">
        <v>151</v>
      </c>
      <c r="Q25" s="222" t="s">
        <v>208</v>
      </c>
      <c r="R25" s="16">
        <f>IF(ISNA(S25)=TRUE,0,IF(S25="Low",1,IF(S25="Medium",2,IF(S25="High",3,0))))</f>
        <v>2</v>
      </c>
      <c r="S25" s="16" t="str">
        <f>IF($S$15="Yes","Not Needed as score exists - see cell Q13",INDEX('Supporting Tables'!$D$4:$F$4,1,(MATCH('Risk Assessment-Worked Example'!Q25,'Supporting Tables'!$D23:$F23,0))))</f>
        <v>Medium</v>
      </c>
      <c r="T25" s="224"/>
      <c r="U25" s="176"/>
    </row>
    <row r="26" spans="1:21">
      <c r="A26" s="36"/>
      <c r="B26" s="16"/>
      <c r="C26" s="16"/>
      <c r="D26" s="16"/>
      <c r="E26" s="16"/>
      <c r="F26" s="15"/>
      <c r="G26" s="16"/>
      <c r="H26" s="16"/>
      <c r="I26" s="16"/>
      <c r="J26" s="16"/>
      <c r="K26" s="15"/>
      <c r="L26" s="16"/>
      <c r="M26" s="16"/>
      <c r="N26" s="16"/>
      <c r="O26" s="16"/>
      <c r="P26" s="15"/>
      <c r="Q26" s="16"/>
      <c r="R26" s="16"/>
      <c r="S26" s="16"/>
      <c r="T26" s="134"/>
      <c r="U26" s="176"/>
    </row>
    <row r="27" spans="1:21" ht="19">
      <c r="A27" s="52" t="s">
        <v>252</v>
      </c>
      <c r="B27" s="16" t="str">
        <f>IF(MAX(C20:C24)=0," ",IF(MAX(AVERAGE(C20:C24),AVERAGE(C29:C33))&lt;=1,"Low",IF(MAX(AVERAGE(C20:C24),,AVERAGE(C29:C33))&lt;=2,"Medium","High")))</f>
        <v>Medium</v>
      </c>
      <c r="C27" s="16"/>
      <c r="D27" s="16"/>
      <c r="E27" s="16"/>
      <c r="F27" s="52" t="s">
        <v>253</v>
      </c>
      <c r="G27" s="16" t="str">
        <f>IF(MAX(H20:H24)=0," ",IF(MAX(AVERAGE(H20:H24),AVERAGE(H29:H31))&lt;=1,"Low",IF(MAX(AVERAGE(H20:H24),AVERAGE(H29:H31))&lt;=2,"Medium","High")))</f>
        <v>Medium</v>
      </c>
      <c r="H27" s="16"/>
      <c r="I27" s="16"/>
      <c r="J27" s="16"/>
      <c r="K27" s="55" t="s">
        <v>254</v>
      </c>
      <c r="L27" s="16" t="str">
        <f>IF(MAX(M20:M24)=0," ",IF(AVERAGE(M20:M24)&lt;=1,"Low",IF(AVERAGE(M20:M24)&lt;=2,"Medium","High")))</f>
        <v>Medium</v>
      </c>
      <c r="M27" s="16"/>
      <c r="N27" s="16"/>
      <c r="O27" s="16"/>
      <c r="P27" s="52" t="s">
        <v>255</v>
      </c>
      <c r="Q27" s="16" t="str">
        <f>IF(MAX(R20:R24)=0," ",IF(MAX(AVERAGE(R20:R25),AVERAGE(R29:R30))&lt;=1,"Low",IF(MAX(AVERAGE(R20:R25),AVERAGE(R29:R30))&lt;=2,"Medium","High")))</f>
        <v>Medium</v>
      </c>
      <c r="R27" s="16"/>
      <c r="S27" s="16"/>
      <c r="T27" s="134"/>
      <c r="U27" s="176"/>
    </row>
    <row r="28" spans="1:21">
      <c r="A28" s="293" t="s">
        <v>213</v>
      </c>
      <c r="B28" s="294"/>
      <c r="C28" s="294"/>
      <c r="D28" s="294"/>
      <c r="E28" s="202" t="s">
        <v>36</v>
      </c>
      <c r="F28" s="293" t="s">
        <v>213</v>
      </c>
      <c r="G28" s="294"/>
      <c r="H28" s="294"/>
      <c r="I28" s="294"/>
      <c r="J28" s="203" t="s">
        <v>36</v>
      </c>
      <c r="K28" s="294" t="s">
        <v>213</v>
      </c>
      <c r="L28" s="294"/>
      <c r="M28" s="294"/>
      <c r="N28" s="294"/>
      <c r="O28" s="204" t="s">
        <v>36</v>
      </c>
      <c r="P28" s="294" t="s">
        <v>213</v>
      </c>
      <c r="Q28" s="294"/>
      <c r="R28" s="294"/>
      <c r="S28" s="294"/>
      <c r="T28" s="204" t="s">
        <v>36</v>
      </c>
      <c r="U28" s="176"/>
    </row>
    <row r="29" spans="1:21" ht="34">
      <c r="A29" s="36" t="s">
        <v>219</v>
      </c>
      <c r="B29" s="225" t="s">
        <v>224</v>
      </c>
      <c r="C29" s="16">
        <f t="shared" ref="C29:C33" si="4">IF(ISNA(D29)=TRUE,0,IF(D29="Low",1,IF(D29="Medium",2,IF(D29="High",3,0))))</f>
        <v>2</v>
      </c>
      <c r="D29" s="16" t="str">
        <f>IF($D$15="Yes","Not Needed as score exists - see cell B13",INDEX('Supporting Tables'!$D$4:$F$4,1,(MATCH('Risk Assessment-Worked Example'!B29,'Supporting Tables'!$D24:$F24,0))))</f>
        <v>Medium</v>
      </c>
      <c r="E29" s="226"/>
      <c r="F29" s="15" t="s">
        <v>214</v>
      </c>
      <c r="G29" s="225" t="s">
        <v>228</v>
      </c>
      <c r="H29" s="16">
        <f t="shared" ref="H29:H31" si="5">IF(ISNA(I29)=TRUE,0,IF(I29="Low",1,IF(I29="Medium",2,IF(I29="High",3,0))))</f>
        <v>1</v>
      </c>
      <c r="I29" s="16" t="str">
        <f>IF($I$15="Yes","Not Needed as score exists - see cell G13",INDEX('Supporting Tables'!$D$4:$F$4,1,(MATCH('Risk Assessment-Worked Example'!G29,'Supporting Tables'!$D29:$F29,0))))</f>
        <v>Low</v>
      </c>
      <c r="J29" s="226"/>
      <c r="K29" s="15"/>
      <c r="L29" s="16"/>
      <c r="M29" s="16"/>
      <c r="N29" s="16"/>
      <c r="O29" s="16"/>
      <c r="P29" s="15" t="s">
        <v>216</v>
      </c>
      <c r="Q29" s="225" t="s">
        <v>227</v>
      </c>
      <c r="R29" s="16">
        <f t="shared" ref="R29:R30" si="6">IF(ISNA(S29)=TRUE,0,IF(S29="Low",1,IF(S29="Medium",2,IF(S29="High",3,0))))</f>
        <v>1</v>
      </c>
      <c r="S29" s="16" t="str">
        <f>IF($S$15="Yes","Not Needed as score exists - see cell Q13",INDEX('Supporting Tables'!$D$4:$F$4,1,(MATCH('Risk Assessment-Worked Example'!Q29,'Supporting Tables'!$D32:$F32,0))))</f>
        <v>Low</v>
      </c>
      <c r="T29" s="224"/>
      <c r="U29" s="176"/>
    </row>
    <row r="30" spans="1:21" ht="34">
      <c r="A30" s="36" t="s">
        <v>220</v>
      </c>
      <c r="B30" s="220" t="s">
        <v>228</v>
      </c>
      <c r="C30" s="16">
        <f t="shared" si="4"/>
        <v>1</v>
      </c>
      <c r="D30" s="16" t="str">
        <f>IF($D$15="Yes","Not Needed as score exists - see cell B13",INDEX('Supporting Tables'!$D$4:$F$4,1,(MATCH('Risk Assessment-Worked Example'!B30,'Supporting Tables'!$D25:$F25,0))))</f>
        <v>Low</v>
      </c>
      <c r="E30" s="226"/>
      <c r="F30" s="15" t="s">
        <v>215</v>
      </c>
      <c r="G30" s="220" t="s">
        <v>228</v>
      </c>
      <c r="H30" s="16">
        <f t="shared" si="5"/>
        <v>1</v>
      </c>
      <c r="I30" s="16" t="str">
        <f>IF($I$15="Yes","Not Needed as score exists - see cell G13",INDEX('Supporting Tables'!$D$4:$F$4,1,(MATCH('Risk Assessment-Worked Example'!G30,'Supporting Tables'!$D30:$F30,0))))</f>
        <v>Low</v>
      </c>
      <c r="J30" s="226"/>
      <c r="K30" s="15"/>
      <c r="L30" s="16"/>
      <c r="M30" s="16"/>
      <c r="N30" s="16"/>
      <c r="O30" s="16"/>
      <c r="P30" s="15" t="s">
        <v>217</v>
      </c>
      <c r="Q30" s="220" t="s">
        <v>227</v>
      </c>
      <c r="R30" s="16">
        <f t="shared" si="6"/>
        <v>1</v>
      </c>
      <c r="S30" s="16" t="str">
        <f>IF($S$15="Yes","Not Needed as score exists - see cell Q13",INDEX('Supporting Tables'!$D$4:$F$4,1,(MATCH('Risk Assessment-Worked Example'!Q29,'Supporting Tables'!$D33:$F33,0))))</f>
        <v>Low</v>
      </c>
      <c r="T30" s="224"/>
      <c r="U30" s="176"/>
    </row>
    <row r="31" spans="1:21" ht="68">
      <c r="A31" s="36" t="s">
        <v>221</v>
      </c>
      <c r="B31" s="220" t="s">
        <v>227</v>
      </c>
      <c r="C31" s="16">
        <f t="shared" si="4"/>
        <v>1</v>
      </c>
      <c r="D31" s="16" t="str">
        <f>IF($D$15="Yes","Not Needed as score exists - see cell B13",INDEX('Supporting Tables'!$D$4:$F$4,1,(MATCH('Risk Assessment-Worked Example'!B31,'Supporting Tables'!$D26:$F26,0))))</f>
        <v>Low</v>
      </c>
      <c r="E31" s="226"/>
      <c r="F31" s="15" t="s">
        <v>222</v>
      </c>
      <c r="G31" s="220" t="s">
        <v>233</v>
      </c>
      <c r="H31" s="16">
        <f t="shared" si="5"/>
        <v>2</v>
      </c>
      <c r="I31" s="16" t="str">
        <f>IF($I$15="Yes","Not Needed as score exists - see cell G13",INDEX('Supporting Tables'!$D$4:$F$4,1,(MATCH('Risk Assessment-Worked Example'!G31,'Supporting Tables'!$D31:$F31,0))))</f>
        <v>Medium</v>
      </c>
      <c r="J31" s="226"/>
      <c r="K31" s="15"/>
      <c r="L31" s="16"/>
      <c r="M31" s="16"/>
      <c r="N31" s="16"/>
      <c r="O31" s="16"/>
      <c r="P31" s="15"/>
      <c r="Q31" s="16"/>
      <c r="R31" s="16"/>
      <c r="S31" s="16"/>
      <c r="T31" s="224"/>
      <c r="U31" s="176"/>
    </row>
    <row r="32" spans="1:21" ht="51">
      <c r="A32" s="36" t="s">
        <v>218</v>
      </c>
      <c r="B32" s="220" t="s">
        <v>231</v>
      </c>
      <c r="C32" s="16">
        <f t="shared" si="4"/>
        <v>1</v>
      </c>
      <c r="D32" s="16" t="str">
        <f>IF($D$15="Yes","Not Needed as score exists - see cell B13",INDEX('Supporting Tables'!$D$4:$F$4,1,(MATCH('Risk Assessment-Worked Example'!B32,'Supporting Tables'!$D27:$F27,0))))</f>
        <v>Low</v>
      </c>
      <c r="E32" s="226"/>
      <c r="F32" s="15"/>
      <c r="G32" s="16"/>
      <c r="H32" s="16"/>
      <c r="I32" s="16"/>
      <c r="J32" s="16"/>
      <c r="K32" s="15"/>
      <c r="L32" s="16"/>
      <c r="M32" s="16"/>
      <c r="N32" s="16"/>
      <c r="O32" s="16"/>
      <c r="P32" s="15"/>
      <c r="Q32" s="16"/>
      <c r="R32" s="16"/>
      <c r="S32" s="16"/>
      <c r="T32" s="134"/>
      <c r="U32" s="176"/>
    </row>
    <row r="33" spans="1:21" ht="68">
      <c r="A33" s="36" t="s">
        <v>222</v>
      </c>
      <c r="B33" s="225" t="s">
        <v>233</v>
      </c>
      <c r="C33" s="16">
        <f t="shared" si="4"/>
        <v>2</v>
      </c>
      <c r="D33" s="16" t="str">
        <f>IF($D$15="Yes","Not Needed as score exists - see cell B13",INDEX('Supporting Tables'!$D$4:$F$4,1,(MATCH('Risk Assessment-Worked Example'!B33,'Supporting Tables'!$D28:$F28,0))))</f>
        <v>Medium</v>
      </c>
      <c r="E33" s="226"/>
      <c r="F33" s="15"/>
      <c r="G33" s="16"/>
      <c r="H33" s="16"/>
      <c r="I33" s="16"/>
      <c r="J33" s="16"/>
      <c r="K33" s="15"/>
      <c r="L33" s="16"/>
      <c r="M33" s="16"/>
      <c r="N33" s="16"/>
      <c r="O33" s="16"/>
      <c r="P33" s="15"/>
      <c r="Q33" s="16"/>
      <c r="R33" s="16"/>
      <c r="S33" s="16"/>
      <c r="T33" s="134"/>
      <c r="U33" s="176"/>
    </row>
    <row r="34" spans="1:21">
      <c r="A34" s="36"/>
      <c r="B34" s="16"/>
      <c r="C34" s="16"/>
      <c r="D34" s="16"/>
      <c r="E34" s="16"/>
      <c r="F34" s="15"/>
      <c r="G34" s="16"/>
      <c r="H34" s="16"/>
      <c r="I34" s="16"/>
      <c r="J34" s="16"/>
      <c r="K34" s="15"/>
      <c r="L34" s="16"/>
      <c r="M34" s="16"/>
      <c r="N34" s="16"/>
      <c r="O34" s="16"/>
      <c r="P34" s="15"/>
      <c r="Q34" s="16"/>
      <c r="R34" s="16"/>
      <c r="S34" s="16"/>
      <c r="T34" s="134"/>
      <c r="U34" s="176"/>
    </row>
    <row r="35" spans="1:21" ht="24">
      <c r="A35" s="295" t="str">
        <f>IF(D11&lt;&gt;"",IF(D11="No","Please answer Projection question(s)","Skip to Step 2"),"")</f>
        <v>Please answer Projection question(s)</v>
      </c>
      <c r="B35" s="296"/>
      <c r="C35" s="296"/>
      <c r="D35" s="296"/>
      <c r="E35" s="205"/>
      <c r="F35" s="295" t="str">
        <f>IF(I11&lt;&gt;"",IF(I11="No","Please answer Projection question(s)","Skip to Step 2"),"")</f>
        <v>Please answer Projection question(s)</v>
      </c>
      <c r="G35" s="296"/>
      <c r="H35" s="296"/>
      <c r="I35" s="296"/>
      <c r="J35" s="205"/>
      <c r="K35" s="295" t="str">
        <f>IF(N11&lt;&gt;"",IF(N11="No","Please answer Projection question(s)","Skip to Step 2"),"")</f>
        <v>Please answer Projection question(s)</v>
      </c>
      <c r="L35" s="296"/>
      <c r="M35" s="296"/>
      <c r="N35" s="296"/>
      <c r="O35" s="205"/>
      <c r="P35" s="295" t="str">
        <f>IF(S11&lt;&gt;"",IF(S11="No","Please answer Projection question(s)","Skip to Step 2"),"")</f>
        <v>Skip to Step 2</v>
      </c>
      <c r="Q35" s="296"/>
      <c r="R35" s="296"/>
      <c r="S35" s="296"/>
      <c r="T35" s="205"/>
      <c r="U35" s="176"/>
    </row>
    <row r="36" spans="1:21" ht="19">
      <c r="A36" s="270" t="s">
        <v>235</v>
      </c>
      <c r="B36" s="271"/>
      <c r="C36" s="271"/>
      <c r="D36" s="271"/>
      <c r="E36" s="199" t="s">
        <v>36</v>
      </c>
      <c r="F36" s="271" t="s">
        <v>235</v>
      </c>
      <c r="G36" s="271"/>
      <c r="H36" s="271"/>
      <c r="I36" s="271"/>
      <c r="J36" s="201" t="s">
        <v>36</v>
      </c>
      <c r="K36" s="271" t="s">
        <v>235</v>
      </c>
      <c r="L36" s="271"/>
      <c r="M36" s="271"/>
      <c r="N36" s="271"/>
      <c r="O36" s="199" t="s">
        <v>36</v>
      </c>
      <c r="P36" s="271" t="s">
        <v>235</v>
      </c>
      <c r="Q36" s="271"/>
      <c r="R36" s="271"/>
      <c r="S36" s="271"/>
      <c r="T36" s="199" t="s">
        <v>36</v>
      </c>
      <c r="U36" s="176"/>
    </row>
    <row r="37" spans="1:21">
      <c r="A37" s="302" t="s">
        <v>248</v>
      </c>
      <c r="B37" s="303"/>
      <c r="C37" s="171"/>
      <c r="D37" s="222" t="s">
        <v>38</v>
      </c>
      <c r="E37" s="224"/>
      <c r="F37" s="303" t="s">
        <v>247</v>
      </c>
      <c r="G37" s="303"/>
      <c r="H37" s="171"/>
      <c r="I37" s="222" t="s">
        <v>38</v>
      </c>
      <c r="J37" s="227"/>
      <c r="K37" s="303" t="s">
        <v>249</v>
      </c>
      <c r="L37" s="303"/>
      <c r="M37" s="171"/>
      <c r="N37" s="222" t="s">
        <v>38</v>
      </c>
      <c r="O37" s="224"/>
      <c r="P37" s="302" t="s">
        <v>250</v>
      </c>
      <c r="Q37" s="303"/>
      <c r="R37" s="171"/>
      <c r="S37" s="222"/>
      <c r="T37" s="224"/>
      <c r="U37" s="176"/>
    </row>
    <row r="38" spans="1:21">
      <c r="A38" s="36" t="s">
        <v>238</v>
      </c>
      <c r="B38" s="222" t="s">
        <v>258</v>
      </c>
      <c r="C38" s="171">
        <f>IF(B38="",0,VLOOKUP(B38,'Supporting Tables'!$H$5:$J$8,3,FALSE))</f>
        <v>0</v>
      </c>
      <c r="D38" s="174" t="str">
        <f>IF(B38="Absent","Enter NA for Intensity and Speed",IF(B38="Positive","Enter NA for Intensity, but enter Speed",""))</f>
        <v/>
      </c>
      <c r="E38" s="224"/>
      <c r="F38" s="16" t="s">
        <v>238</v>
      </c>
      <c r="G38" s="222" t="s">
        <v>258</v>
      </c>
      <c r="H38" s="171">
        <f>IF(G38="",0,VLOOKUP(G38,'Supporting Tables'!$H$5:$J$8,3,FALSE))</f>
        <v>0</v>
      </c>
      <c r="I38" s="174" t="str">
        <f>IF(G38="Absent","Enter NA for Intensity and Speed",IF(G38="Positive","Enter NA for Intensity, but enter Speed",""))</f>
        <v/>
      </c>
      <c r="J38" s="227"/>
      <c r="K38" s="16" t="s">
        <v>238</v>
      </c>
      <c r="L38" s="222" t="s">
        <v>259</v>
      </c>
      <c r="M38" s="171">
        <f>IF(L38="",0,VLOOKUP(L38,'Supporting Tables'!$H$5:$J$8,3,FALSE))</f>
        <v>6</v>
      </c>
      <c r="N38" s="174" t="str">
        <f>IF(L38="Absent","Enter NA for Intensity and Speed",IF(L38="Positive","Enter NA for Intensity, but enter Speed",""))</f>
        <v>Enter NA for Intensity and Speed</v>
      </c>
      <c r="O38" s="224"/>
      <c r="P38" s="36" t="s">
        <v>238</v>
      </c>
      <c r="Q38" s="222"/>
      <c r="R38" s="171">
        <f>IF(Q38="",0,VLOOKUP(Q38,'Supporting Tables'!$H$5:$J$8,3,FALSE))</f>
        <v>0</v>
      </c>
      <c r="S38" s="174" t="str">
        <f>IF(Q38="Absent","Enter NA for Intensity and Speed",IF(Q38="Positive","Enter NA for Intensity, but enter Speed",""))</f>
        <v/>
      </c>
      <c r="T38" s="224"/>
      <c r="U38" s="176"/>
    </row>
    <row r="39" spans="1:21">
      <c r="A39" s="36" t="s">
        <v>241</v>
      </c>
      <c r="B39" s="222" t="s">
        <v>261</v>
      </c>
      <c r="C39" s="171">
        <f>IF(B39="",0,VLOOKUP(B39,'Supporting Tables'!$H$11:$J$15,3,FALSE))</f>
        <v>2</v>
      </c>
      <c r="D39" s="174" t="str">
        <f>IF(OR(B38="Positive",B38="Absent"),IF(B39&lt;&gt;"NA","Error - set to NA",""),IF(B38="Negative",IF(B39="NA","Error NA not a valid entry",""),""))</f>
        <v/>
      </c>
      <c r="E39" s="224"/>
      <c r="F39" s="16" t="s">
        <v>242</v>
      </c>
      <c r="G39" s="222" t="s">
        <v>130</v>
      </c>
      <c r="H39" s="171">
        <f>IF(G39="",0,VLOOKUP(G39,'Supporting Tables'!$H$11:$J$15,3,FALSE))</f>
        <v>3</v>
      </c>
      <c r="I39" s="174" t="str">
        <f>IF(OR(G38="Positive",G38="Absent"),IF(G39&lt;&gt;"NA","Error - set to NA",""),IF(G38="Negative",IF(G39="NA","Error NA not a valid entry",""),""))</f>
        <v/>
      </c>
      <c r="J39" s="227"/>
      <c r="K39" s="16" t="s">
        <v>241</v>
      </c>
      <c r="L39" s="222" t="s">
        <v>132</v>
      </c>
      <c r="M39" s="171">
        <f>IF(L39="",0,VLOOKUP(L39,'Supporting Tables'!$H$11:$J$15,3,FALSE))</f>
        <v>0</v>
      </c>
      <c r="N39" s="174" t="str">
        <f>IF(OR(L38="Positive",L38="Absent"),IF(L39&lt;&gt;"NA","Error - set to NA",""),IF(L38="Negative",IF(L39="NA","Error NA not a valid entry",""),""))</f>
        <v/>
      </c>
      <c r="O39" s="224"/>
      <c r="P39" s="36" t="s">
        <v>241</v>
      </c>
      <c r="Q39" s="222"/>
      <c r="R39" s="171">
        <f>IF(Q39="",0,VLOOKUP(Q39,'Supporting Tables'!$H$11:$J$15,3,FALSE))</f>
        <v>0</v>
      </c>
      <c r="S39" s="174" t="str">
        <f>IF(OR(Q38="Positive",Q38="Absent"),IF(Q39&lt;&gt;"NA","Error - set to NA",""),IF(Q38="Negative",IF(Q39="NA","Error NA not a valid entry",""),""))</f>
        <v/>
      </c>
      <c r="T39" s="224"/>
      <c r="U39" s="176"/>
    </row>
    <row r="40" spans="1:21">
      <c r="A40" s="36" t="s">
        <v>240</v>
      </c>
      <c r="B40" s="222" t="s">
        <v>265</v>
      </c>
      <c r="C40" s="171">
        <f>IF(B40="",0,VLOOKUP(B40,'Supporting Tables'!$H$18:$J$22,3,FALSE))</f>
        <v>2</v>
      </c>
      <c r="D40" s="16"/>
      <c r="E40" s="224"/>
      <c r="F40" s="16" t="s">
        <v>240</v>
      </c>
      <c r="G40" s="222" t="s">
        <v>266</v>
      </c>
      <c r="H40" s="171">
        <f>IF(G40="",0,VLOOKUP(G40,'Supporting Tables'!$H$18:$J$22,3,FALSE))</f>
        <v>3</v>
      </c>
      <c r="I40" s="16"/>
      <c r="J40" s="227"/>
      <c r="K40" s="16" t="s">
        <v>240</v>
      </c>
      <c r="L40" s="222" t="s">
        <v>132</v>
      </c>
      <c r="M40" s="171">
        <f>IF(L40="",0,VLOOKUP(L40,'Supporting Tables'!$H$18:$J$22,3,FALSE))</f>
        <v>4</v>
      </c>
      <c r="N40" s="16"/>
      <c r="O40" s="224"/>
      <c r="P40" s="36" t="s">
        <v>240</v>
      </c>
      <c r="Q40" s="222"/>
      <c r="R40" s="171">
        <f>IF(Q40="",0,VLOOKUP(Q40,'Supporting Tables'!$H$18:$J$22,3,FALSE))</f>
        <v>0</v>
      </c>
      <c r="S40" s="16"/>
      <c r="T40" s="224"/>
      <c r="U40" s="176"/>
    </row>
    <row r="41" spans="1:21">
      <c r="A41" s="36"/>
      <c r="B41" s="16"/>
      <c r="C41" s="171"/>
      <c r="D41" s="16"/>
      <c r="E41" s="134"/>
      <c r="F41" s="16"/>
      <c r="G41" s="16"/>
      <c r="H41" s="171"/>
      <c r="I41" s="16"/>
      <c r="J41" s="153"/>
      <c r="K41" s="16"/>
      <c r="L41" s="16"/>
      <c r="M41" s="171"/>
      <c r="N41" s="16"/>
      <c r="O41" s="134"/>
      <c r="P41" s="36"/>
      <c r="Q41" s="16"/>
      <c r="R41" s="171"/>
      <c r="S41" s="16"/>
      <c r="T41" s="134"/>
      <c r="U41" s="176"/>
    </row>
    <row r="42" spans="1:21">
      <c r="A42" s="206" t="s">
        <v>306</v>
      </c>
      <c r="B42" s="195" t="str">
        <f>IF(SUM(C38:C40)&lt;&gt;0,INDEX('Supporting Tables'!$I$28:$N$31,'Risk Assessment-Worked Example'!C40,SUM('Risk Assessment-Worked Example'!C38:C39))," ")</f>
        <v>High</v>
      </c>
      <c r="C42" s="195"/>
      <c r="D42" s="195"/>
      <c r="E42" s="197"/>
      <c r="F42" s="207" t="s">
        <v>306</v>
      </c>
      <c r="G42" s="195" t="str">
        <f>IF(SUM(H38:H40)&lt;&gt;0,INDEX('Supporting Tables'!$I$28:$N$31,'Risk Assessment-Worked Example'!H40,SUM('Risk Assessment-Worked Example'!H38:H39))," ")</f>
        <v>Medium</v>
      </c>
      <c r="H42" s="195"/>
      <c r="I42" s="195"/>
      <c r="J42" s="208"/>
      <c r="K42" s="207" t="s">
        <v>306</v>
      </c>
      <c r="L42" s="195" t="str">
        <f>IF(SUM(M38:M40)&lt;&gt;0,INDEX('Supporting Tables'!$I$28:$N$31,'Risk Assessment-Worked Example'!M40,SUM('Risk Assessment-Worked Example'!M38:M39))," ")</f>
        <v>None</v>
      </c>
      <c r="M42" s="195"/>
      <c r="N42" s="195"/>
      <c r="O42" s="197"/>
      <c r="P42" s="206" t="s">
        <v>306</v>
      </c>
      <c r="Q42" s="195" t="str">
        <f>IF(SUM(R38:R40)&lt;&gt;0,INDEX('Supporting Tables'!$I$28:$N$31,'Risk Assessment-Worked Example'!R40,SUM('Risk Assessment-Worked Example'!R38:R39))," ")</f>
        <v xml:space="preserve"> </v>
      </c>
      <c r="R42" s="195"/>
      <c r="S42" s="195"/>
      <c r="T42" s="197"/>
      <c r="U42" s="176"/>
    </row>
    <row r="43" spans="1:21">
      <c r="A43" s="206" t="str">
        <f>IF(AND(B42="Low",OR(B27="Medium",B27="High")),"CAUTION: Mismatch between vulnerabillity and model projection",IF(AND(B42="Medium",B27="High"),"CAUTION: Mismatch between vulnerabillity and expert projection"," "))</f>
        <v xml:space="preserve"> </v>
      </c>
      <c r="B43" s="195"/>
      <c r="C43" s="195"/>
      <c r="D43" s="195"/>
      <c r="E43" s="197"/>
      <c r="F43" s="209" t="str">
        <f>IF(AND(G42="Low",OR(G27="Medium",G27="High")),"CAUTION: Mismatch between vulnerabillity and model projection",IF(AND(G42="Medium",G27="High"),"CAUTION: Mismatch between vulnerabillity and expert projection"," "))</f>
        <v xml:space="preserve"> </v>
      </c>
      <c r="G43" s="195"/>
      <c r="H43" s="195"/>
      <c r="I43" s="195"/>
      <c r="J43" s="208"/>
      <c r="K43" s="209" t="str">
        <f>IF(AND(L42="Low",OR(L27="Medium",L27="High")),"CAUTION: Mismatch between vulnerabillity and model projection",IF(AND(L42="Medium",L27="High"),"CAUTION: Mismatch between vulnerabillity and expert projection"," "))</f>
        <v xml:space="preserve"> </v>
      </c>
      <c r="L43" s="195"/>
      <c r="M43" s="195"/>
      <c r="N43" s="195"/>
      <c r="O43" s="197"/>
      <c r="P43" s="210" t="str">
        <f>IF(AND(Q42="Low",OR(Q27="Medium",Q27="High")),"CAUTION: Mismatch between vulnerabillity and model projection",IF(AND(Q42="Medium",Q27="High"),"CAUTION: Mismatch between vulnerabillity and expert projection"," "))</f>
        <v xml:space="preserve"> </v>
      </c>
      <c r="Q43" s="195"/>
      <c r="R43" s="195"/>
      <c r="S43" s="195"/>
      <c r="T43" s="197"/>
      <c r="U43" s="176"/>
    </row>
    <row r="44" spans="1:21" ht="24">
      <c r="A44" s="295" t="str">
        <f>IF(D65="No","Please Answer the following questions",IF(D37="Yes","If you have model projections skip these questions",""))</f>
        <v>If you have model projections skip these questions</v>
      </c>
      <c r="B44" s="296"/>
      <c r="C44" s="296"/>
      <c r="D44" s="296"/>
      <c r="E44" s="299"/>
      <c r="F44" s="295" t="str">
        <f>IF(I65="No","Please Answer the following questions",IF(I37="Yes","If you have model projections skip these questions",""))</f>
        <v>If you have model projections skip these questions</v>
      </c>
      <c r="G44" s="296"/>
      <c r="H44" s="296"/>
      <c r="I44" s="296"/>
      <c r="J44" s="300"/>
      <c r="K44" s="301" t="str">
        <f>IF(N65="No","Please Answer the following questions",IF(N37="Yes","If you have model projections skip these questions",""))</f>
        <v>If you have model projections skip these questions</v>
      </c>
      <c r="L44" s="296"/>
      <c r="M44" s="296"/>
      <c r="N44" s="296"/>
      <c r="O44" s="299"/>
      <c r="P44" s="295" t="str">
        <f>IF(S65="No","Please Answer the following questions",IF(S37="Yes","If you have model projections skip these questions",""))</f>
        <v/>
      </c>
      <c r="Q44" s="296"/>
      <c r="R44" s="296"/>
      <c r="S44" s="296"/>
      <c r="T44" s="299"/>
      <c r="U44" s="176"/>
    </row>
    <row r="45" spans="1:21" ht="19">
      <c r="A45" s="270" t="s">
        <v>236</v>
      </c>
      <c r="B45" s="271"/>
      <c r="C45" s="271"/>
      <c r="D45" s="271"/>
      <c r="E45" s="199"/>
      <c r="F45" s="271" t="s">
        <v>236</v>
      </c>
      <c r="G45" s="271"/>
      <c r="H45" s="271"/>
      <c r="I45" s="271"/>
      <c r="J45" s="201"/>
      <c r="K45" s="271" t="s">
        <v>236</v>
      </c>
      <c r="L45" s="271"/>
      <c r="M45" s="271"/>
      <c r="N45" s="271"/>
      <c r="O45" s="199"/>
      <c r="P45" s="271" t="s">
        <v>236</v>
      </c>
      <c r="Q45" s="271"/>
      <c r="R45" s="271"/>
      <c r="S45" s="271"/>
      <c r="T45" s="199"/>
      <c r="U45" s="176"/>
    </row>
    <row r="46" spans="1:21" ht="19">
      <c r="A46" s="310" t="s">
        <v>251</v>
      </c>
      <c r="B46" s="311"/>
      <c r="C46" s="311"/>
      <c r="D46" s="311"/>
      <c r="E46" s="199" t="s">
        <v>36</v>
      </c>
      <c r="F46" s="311" t="s">
        <v>251</v>
      </c>
      <c r="G46" s="311"/>
      <c r="H46" s="311"/>
      <c r="I46" s="311"/>
      <c r="J46" s="201" t="s">
        <v>36</v>
      </c>
      <c r="K46" s="311" t="s">
        <v>251</v>
      </c>
      <c r="L46" s="311"/>
      <c r="M46" s="311"/>
      <c r="N46" s="311"/>
      <c r="O46" s="199" t="s">
        <v>36</v>
      </c>
      <c r="P46" s="310" t="s">
        <v>251</v>
      </c>
      <c r="Q46" s="311"/>
      <c r="R46" s="311"/>
      <c r="S46" s="311"/>
      <c r="T46" s="199" t="s">
        <v>36</v>
      </c>
      <c r="U46" s="176"/>
    </row>
    <row r="47" spans="1:21">
      <c r="A47" s="36" t="s">
        <v>238</v>
      </c>
      <c r="B47" s="222"/>
      <c r="C47" s="171">
        <f>IF(B47="",0,VLOOKUP(B47,'Supporting Tables'!$H$5:$J$8,3,FALSE))</f>
        <v>0</v>
      </c>
      <c r="D47" s="174" t="str">
        <f>IF(B47="Absent","Enter NA for Intensity and Speed",IF(B47="Positive","Enter NA for Intensity, but enter Speed",""))</f>
        <v/>
      </c>
      <c r="E47" s="224"/>
      <c r="F47" s="16" t="s">
        <v>238</v>
      </c>
      <c r="G47" s="222"/>
      <c r="H47" s="171">
        <f>IF(G47="",0,VLOOKUP(G47,'Supporting Tables'!$H$5:$J$8,3,FALSE))</f>
        <v>0</v>
      </c>
      <c r="I47" s="174" t="str">
        <f>IF(G47="Absent","Enter NA for Intensity and Speed",IF(G47="Positive","Enter NA for Intensity, but enter Speed",""))</f>
        <v/>
      </c>
      <c r="J47" s="227"/>
      <c r="K47" s="16" t="s">
        <v>238</v>
      </c>
      <c r="L47" s="222"/>
      <c r="M47" s="171">
        <f>IF(L47="",0,VLOOKUP(L47,'Supporting Tables'!$H$5:$J$8,3,FALSE))</f>
        <v>0</v>
      </c>
      <c r="N47" s="174" t="str">
        <f>IF(L47="Absent","Enter NA for Intensity and Speed",IF(L47="Positive","Enter NA for Intensity, but enter Speed",""))</f>
        <v/>
      </c>
      <c r="O47" s="224"/>
      <c r="P47" s="36" t="s">
        <v>238</v>
      </c>
      <c r="Q47" s="222"/>
      <c r="R47" s="171">
        <f>IF(Q47="",0,VLOOKUP(Q47,'Supporting Tables'!$H$5:$J$8,3,FALSE))</f>
        <v>0</v>
      </c>
      <c r="S47" s="174" t="str">
        <f>IF(Q47="Absent","Enter NA for Intensity and Speed",IF(Q47="Positive","Enter NA for Intensity, but enter Speed",""))</f>
        <v/>
      </c>
      <c r="T47" s="224"/>
      <c r="U47" s="176"/>
    </row>
    <row r="48" spans="1:21">
      <c r="A48" s="36" t="s">
        <v>241</v>
      </c>
      <c r="B48" s="222"/>
      <c r="C48" s="171">
        <f>IF(B48="",0,VLOOKUP(B48,'Supporting Tables'!$H$11:$J$15,3,FALSE))</f>
        <v>0</v>
      </c>
      <c r="D48" s="174" t="str">
        <f>IF(OR(B47="Positive",B47="Absent"),IF(B48&lt;&gt;"NA","Error - set to NA",""),IF(B47="Negative",IF(B48="NA","Error NA not a valid entry",""),""))</f>
        <v/>
      </c>
      <c r="E48" s="224"/>
      <c r="F48" s="16" t="s">
        <v>242</v>
      </c>
      <c r="G48" s="222"/>
      <c r="H48" s="171">
        <f>IF(G48="",0,VLOOKUP(G48,'Supporting Tables'!$H$11:$J$15,3,FALSE))</f>
        <v>0</v>
      </c>
      <c r="I48" s="174" t="str">
        <f>IF(OR(G47="Positive",G47="Absent"),IF(G48&lt;&gt;"NA","Error - set to NA",""),IF(G47="Negative",IF(G48="NA","Error NA not a valid entry",""),""))</f>
        <v/>
      </c>
      <c r="J48" s="227"/>
      <c r="K48" s="16" t="s">
        <v>241</v>
      </c>
      <c r="L48" s="222"/>
      <c r="M48" s="171">
        <f>IF(L48="",0,VLOOKUP(L48,'Supporting Tables'!$H$11:$J$15,3,FALSE))</f>
        <v>0</v>
      </c>
      <c r="N48" s="174" t="str">
        <f>IF(OR(L47="Positive",L47="Absent"),IF(L48&lt;&gt;"NA","Error - set to NA",""),IF(L47="Negative",IF(L48="NA","Error NA not a valid entry",""),""))</f>
        <v/>
      </c>
      <c r="O48" s="224"/>
      <c r="P48" s="36" t="s">
        <v>241</v>
      </c>
      <c r="Q48" s="222"/>
      <c r="R48" s="171">
        <f>IF(Q48="",0,VLOOKUP(Q48,'Supporting Tables'!$H$11:$J$15,3,FALSE))</f>
        <v>0</v>
      </c>
      <c r="S48" s="174" t="str">
        <f>IF(OR(Q47="Positive",Q47="Absent"),IF(Q48&lt;&gt;"NA","Error - set to NA",""),IF(Q47="Negative",IF(Q48="NA","Error NA not a valid entry",""),""))</f>
        <v/>
      </c>
      <c r="T48" s="224"/>
      <c r="U48" s="176"/>
    </row>
    <row r="49" spans="1:21">
      <c r="A49" s="36" t="s">
        <v>240</v>
      </c>
      <c r="B49" s="222"/>
      <c r="C49" s="171">
        <f>IF(B49="",0,VLOOKUP(B49,'Supporting Tables'!$H$18:$J$22,3,FALSE))</f>
        <v>0</v>
      </c>
      <c r="D49" s="16"/>
      <c r="E49" s="224"/>
      <c r="F49" s="16" t="s">
        <v>240</v>
      </c>
      <c r="G49" s="222"/>
      <c r="H49" s="171">
        <f>IF(G49="",0,VLOOKUP(G49,'Supporting Tables'!$H$18:$J$22,3,FALSE))</f>
        <v>0</v>
      </c>
      <c r="I49" s="16" t="str">
        <f t="shared" ref="I49" si="7">IF(G49="","",G49)</f>
        <v/>
      </c>
      <c r="J49" s="227"/>
      <c r="K49" s="16" t="s">
        <v>240</v>
      </c>
      <c r="L49" s="222"/>
      <c r="M49" s="171">
        <f>IF(L49="",0,VLOOKUP(L49,'Supporting Tables'!$H$18:$J$22,3,FALSE))</f>
        <v>0</v>
      </c>
      <c r="N49" s="16" t="str">
        <f t="shared" ref="N49" si="8">IF(L49="","",L49)</f>
        <v/>
      </c>
      <c r="O49" s="224"/>
      <c r="P49" s="36" t="s">
        <v>240</v>
      </c>
      <c r="Q49" s="222"/>
      <c r="R49" s="171">
        <f>IF(Q49="",0,VLOOKUP(Q49,'Supporting Tables'!$H$18:$J$22,3,FALSE))</f>
        <v>0</v>
      </c>
      <c r="S49" s="16" t="str">
        <f t="shared" ref="S49" si="9">IF(Q49="","",Q49)</f>
        <v/>
      </c>
      <c r="T49" s="224"/>
      <c r="U49" s="176"/>
    </row>
    <row r="50" spans="1:21">
      <c r="A50" s="36"/>
      <c r="B50" s="16"/>
      <c r="C50" s="16"/>
      <c r="D50" s="16"/>
      <c r="E50" s="134"/>
      <c r="F50" s="16"/>
      <c r="G50" s="16"/>
      <c r="H50" s="16"/>
      <c r="I50" s="16"/>
      <c r="J50" s="153"/>
      <c r="K50" s="16"/>
      <c r="L50" s="16"/>
      <c r="M50" s="16"/>
      <c r="N50" s="16"/>
      <c r="O50" s="134"/>
      <c r="P50" s="15"/>
      <c r="Q50" s="16"/>
      <c r="R50" s="16"/>
      <c r="S50" s="16"/>
      <c r="T50" s="134"/>
      <c r="U50" s="176"/>
    </row>
    <row r="51" spans="1:21">
      <c r="A51" s="206" t="s">
        <v>305</v>
      </c>
      <c r="B51" s="195" t="str">
        <f>IF(SUM(C47:C49)&lt;&gt;0,INDEX('Supporting Tables'!$I$28:$N$31,'Risk Assessment-Worked Example'!C49,SUM('Risk Assessment-Worked Example'!C47:C48))," ")</f>
        <v xml:space="preserve"> </v>
      </c>
      <c r="C51" s="195"/>
      <c r="D51" s="195"/>
      <c r="E51" s="197"/>
      <c r="F51" s="207" t="s">
        <v>305</v>
      </c>
      <c r="G51" s="195" t="str">
        <f>IF(SUM(H47:H49)&lt;&gt;0,INDEX('Supporting Tables'!$I$28:$N$31,'Risk Assessment-Worked Example'!H49,SUM('Risk Assessment-Worked Example'!H47:H48))," ")</f>
        <v xml:space="preserve"> </v>
      </c>
      <c r="H51" s="195"/>
      <c r="I51" s="195"/>
      <c r="J51" s="208"/>
      <c r="K51" s="207" t="s">
        <v>305</v>
      </c>
      <c r="L51" s="195" t="str">
        <f>IF(SUM(M47:M49)&lt;&gt;0,INDEX('Supporting Tables'!$I$28:$N$31,'Risk Assessment-Worked Example'!M49,SUM('Risk Assessment-Worked Example'!M47:M48))," ")</f>
        <v xml:space="preserve"> </v>
      </c>
      <c r="M51" s="195"/>
      <c r="N51" s="195"/>
      <c r="O51" s="197"/>
      <c r="P51" s="206" t="s">
        <v>305</v>
      </c>
      <c r="Q51" s="195" t="str">
        <f>IF(SUM(R47:R49)&lt;&gt;0,INDEX('Supporting Tables'!$I$28:$N$31,'Risk Assessment-Worked Example'!R49,SUM('Risk Assessment-Worked Example'!R47:R48))," ")</f>
        <v xml:space="preserve"> </v>
      </c>
      <c r="R51" s="195"/>
      <c r="S51" s="195"/>
      <c r="T51" s="197"/>
      <c r="U51" s="176"/>
    </row>
    <row r="52" spans="1:21">
      <c r="A52" s="206" t="str">
        <f>IF(AND(B51="Low",OR(B27="Medium",B27="High")),"WARNING: Mismatch between vulnerabillity and expert projection",IF(AND(B51="Medium",B27="High"),"CAUTION: Mismatch between vulnerabillity and expert projection"," "))</f>
        <v xml:space="preserve"> </v>
      </c>
      <c r="B52" s="195"/>
      <c r="C52" s="195"/>
      <c r="D52" s="195"/>
      <c r="E52" s="197"/>
      <c r="F52" s="209" t="str">
        <f>IF(AND(G51="Low",OR(G27="Medium",G27="High")),"WARNING: Mismatch between vulnerabillity and expert projection",IF(AND(G51="Medium",G27="High"),"CAUTION: Mismatch between vulnerabillity and expert projection"," "))</f>
        <v xml:space="preserve"> </v>
      </c>
      <c r="G52" s="195"/>
      <c r="H52" s="195"/>
      <c r="I52" s="195"/>
      <c r="J52" s="208"/>
      <c r="K52" s="209" t="str">
        <f>IF(AND(L51="Low",OR(L27="Medium",L27="High")),"WARNING: Mismatch between vulnerabillity and expert projection",IF(AND(L51="Medium",L27="High"),"CAUTION: Mismatch between vulnerabillity and expert projection"," "))</f>
        <v xml:space="preserve"> </v>
      </c>
      <c r="L52" s="195"/>
      <c r="M52" s="195"/>
      <c r="N52" s="195"/>
      <c r="O52" s="197"/>
      <c r="P52" s="210" t="str">
        <f>IF(AND(Q51="Low",OR(Q27="Medium",Q27="High")),"WARNING: Mismatch between vulnerabillity and expert projection",IF(AND(Q51="Medium",Q27="High"),"CAUTION: Mismatch between vulnerabillity and expert projection"," "))</f>
        <v xml:space="preserve"> </v>
      </c>
      <c r="Q52" s="195"/>
      <c r="R52" s="195"/>
      <c r="S52" s="195"/>
      <c r="T52" s="197"/>
      <c r="U52" s="176"/>
    </row>
    <row r="53" spans="1:21" ht="21">
      <c r="A53" s="51" t="s">
        <v>270</v>
      </c>
      <c r="B53" s="38"/>
      <c r="C53" s="38"/>
      <c r="D53" s="38"/>
      <c r="E53" s="140"/>
      <c r="F53" s="50" t="s">
        <v>270</v>
      </c>
      <c r="G53" s="38"/>
      <c r="H53" s="38"/>
      <c r="I53" s="38"/>
      <c r="J53" s="154"/>
      <c r="K53" s="50" t="s">
        <v>270</v>
      </c>
      <c r="L53" s="38"/>
      <c r="M53" s="38"/>
      <c r="N53" s="38"/>
      <c r="O53" s="140"/>
      <c r="P53" s="51" t="s">
        <v>270</v>
      </c>
      <c r="Q53" s="38"/>
      <c r="R53" s="38"/>
      <c r="S53" s="38"/>
      <c r="T53" s="140"/>
      <c r="U53" s="176"/>
    </row>
    <row r="54" spans="1:21">
      <c r="A54" s="36" t="s">
        <v>238</v>
      </c>
      <c r="B54" s="113" t="str">
        <f>IF(D$37="Yes",B38,B47)</f>
        <v>Negative</v>
      </c>
      <c r="C54" s="171">
        <f>IF(OR(B54="",B54=0),0,VLOOKUP(B54,'Supporting Tables'!$H$5:$J$8,3,FALSE))</f>
        <v>0</v>
      </c>
      <c r="D54" s="16"/>
      <c r="E54" s="134"/>
      <c r="F54" s="16" t="s">
        <v>238</v>
      </c>
      <c r="G54" s="113" t="str">
        <f>IF(I$37="Yes",G38,G47)</f>
        <v>Negative</v>
      </c>
      <c r="H54" s="171">
        <f>IF(OR(G54="",G54=0),0,VLOOKUP(G54,'Supporting Tables'!$H$5:$J$8,3,FALSE))</f>
        <v>0</v>
      </c>
      <c r="I54" s="16"/>
      <c r="J54" s="153"/>
      <c r="K54" s="16" t="s">
        <v>238</v>
      </c>
      <c r="L54" s="113" t="str">
        <f>IF(N$37="Yes",L38,L47)</f>
        <v>Absent</v>
      </c>
      <c r="M54" s="171">
        <f>IF(OR(L54="",L54=0),0,VLOOKUP(L54,'Supporting Tables'!$H$5:$J$8,3,FALSE))</f>
        <v>6</v>
      </c>
      <c r="N54" s="16"/>
      <c r="O54" s="134"/>
      <c r="P54" s="36" t="s">
        <v>238</v>
      </c>
      <c r="Q54" s="113">
        <f>IF(S$37="Yes",Q38,Q47)</f>
        <v>0</v>
      </c>
      <c r="R54" s="171">
        <f>IF(OR(Q54="",Q54=0),0,VLOOKUP(Q54,'Supporting Tables'!$H$5:$J$8,3,FALSE))</f>
        <v>0</v>
      </c>
      <c r="S54" s="16"/>
      <c r="T54" s="134"/>
      <c r="U54" s="176"/>
    </row>
    <row r="55" spans="1:21">
      <c r="A55" s="36" t="s">
        <v>241</v>
      </c>
      <c r="B55" s="43" t="str">
        <f>IF(D$37="Yes",B39,B48)</f>
        <v>Large</v>
      </c>
      <c r="C55" s="171">
        <f>IF(OR(B55="",B55=0),0,VLOOKUP(B55,'Supporting Tables'!$H$11:$J$15,3,FALSE))</f>
        <v>2</v>
      </c>
      <c r="D55" s="16"/>
      <c r="E55" s="134"/>
      <c r="F55" s="16" t="s">
        <v>241</v>
      </c>
      <c r="G55" s="43" t="str">
        <f>IF(I$37="Yes",G39,G48)</f>
        <v>Medium</v>
      </c>
      <c r="H55" s="171">
        <f>IF(OR(G55="",G55=0),0,VLOOKUP(G55,'Supporting Tables'!$H$11:$J$15,3,FALSE))</f>
        <v>3</v>
      </c>
      <c r="I55" s="16"/>
      <c r="J55" s="153"/>
      <c r="K55" s="16" t="s">
        <v>241</v>
      </c>
      <c r="L55" s="43" t="str">
        <f>IF(N$37="Yes",L39,L48)</f>
        <v>NA</v>
      </c>
      <c r="M55" s="171">
        <f>IF(OR(L55="",L55=0),0,VLOOKUP(L55,'Supporting Tables'!$H$11:$J$15,3,FALSE))</f>
        <v>0</v>
      </c>
      <c r="N55" s="16"/>
      <c r="O55" s="134"/>
      <c r="P55" s="36" t="s">
        <v>241</v>
      </c>
      <c r="Q55" s="43">
        <f>IF(S$37="Yes",Q39,Q48)</f>
        <v>0</v>
      </c>
      <c r="R55" s="171">
        <f>IF(OR(Q55="",Q55=0),0,VLOOKUP(Q55,'Supporting Tables'!$H$11:$J$15,3,FALSE))</f>
        <v>0</v>
      </c>
      <c r="S55" s="16"/>
      <c r="T55" s="134"/>
      <c r="U55" s="176"/>
    </row>
    <row r="56" spans="1:21">
      <c r="A56" s="36" t="s">
        <v>240</v>
      </c>
      <c r="B56" s="113" t="str">
        <f>IF(D$37="Yes",B40,B49)</f>
        <v>Next 2-5 years</v>
      </c>
      <c r="C56" s="171">
        <f>IF(OR(B56="",B56=0),0,VLOOKUP(B56,'Supporting Tables'!$H$18:$J$22,3,FALSE))</f>
        <v>2</v>
      </c>
      <c r="D56" s="16"/>
      <c r="E56" s="134"/>
      <c r="F56" s="16" t="s">
        <v>240</v>
      </c>
      <c r="G56" s="113" t="str">
        <f>IF(I$37="Yes",G40,G49)</f>
        <v>Next 5-10 years</v>
      </c>
      <c r="H56" s="171">
        <f>IF(OR(G56="",G56=0),0,VLOOKUP(G56,'Supporting Tables'!$H$18:$J$22,3,FALSE))</f>
        <v>3</v>
      </c>
      <c r="I56" s="16"/>
      <c r="J56" s="153"/>
      <c r="K56" s="16" t="s">
        <v>240</v>
      </c>
      <c r="L56" s="113" t="str">
        <f>IF(N$37="Yes",L40,L49)</f>
        <v>NA</v>
      </c>
      <c r="M56" s="171">
        <f>IF(OR(L56="",L56=0),0,VLOOKUP(L56,'Supporting Tables'!$H$18:$J$22,3,FALSE))</f>
        <v>4</v>
      </c>
      <c r="N56" s="16"/>
      <c r="O56" s="134"/>
      <c r="P56" s="36" t="s">
        <v>240</v>
      </c>
      <c r="Q56" s="113">
        <f>IF(S$37="Yes",Q40,Q49)</f>
        <v>0</v>
      </c>
      <c r="R56" s="171">
        <f>IF(OR(Q56="",Q56=0),0,VLOOKUP(Q56,'Supporting Tables'!$H$18:$J$22,3,FALSE))</f>
        <v>0</v>
      </c>
      <c r="S56" s="16"/>
      <c r="T56" s="134"/>
      <c r="U56" s="176"/>
    </row>
    <row r="57" spans="1:21" ht="21">
      <c r="A57" s="188" t="s">
        <v>211</v>
      </c>
      <c r="B57" s="28" t="str">
        <f>IF(D11="Yes",IF(D15="Yes",B16,B27),IF(B47="Unknown","High",(IF(SUM(C54:C56)&gt;0,INDEX('Supporting Tables'!$I$28:$N$31,'Risk Assessment-Worked Example'!C56,SUM('Risk Assessment-Worked Example'!C54:C55)),""))))</f>
        <v>High</v>
      </c>
      <c r="C57" s="28"/>
      <c r="D57" s="28"/>
      <c r="E57" s="135"/>
      <c r="F57" s="188" t="s">
        <v>211</v>
      </c>
      <c r="G57" s="28" t="str">
        <f>IF(I11="Yes",IF(I15="Yes",G16,G27),IF(G47="Unknown","High",(IF(SUM(H54:H56)&gt;0,INDEX('Supporting Tables'!$I$28:$N$31,'Risk Assessment-Worked Example'!H56,SUM('Risk Assessment-Worked Example'!H54:H55)),""))))</f>
        <v>Medium</v>
      </c>
      <c r="H57" s="28"/>
      <c r="I57" s="28"/>
      <c r="J57" s="135"/>
      <c r="K57" s="188" t="s">
        <v>211</v>
      </c>
      <c r="L57" s="28" t="str">
        <f>IF(N11="Yes",IF(N15="Yes",L16,L27),IF(L47="Unknown","High",(IF(SUM(M54:M56)&gt;0,INDEX('Supporting Tables'!$I$28:$N$31,'Risk Assessment-Worked Example'!M56,SUM('Risk Assessment-Worked Example'!M54:M55)),""))))</f>
        <v>None</v>
      </c>
      <c r="M57" s="28"/>
      <c r="N57" s="28"/>
      <c r="O57" s="135"/>
      <c r="P57" s="188" t="s">
        <v>211</v>
      </c>
      <c r="Q57" s="28" t="str">
        <f>IF(S11="Yes",IF(S15="Yes",Q16,Q27),IF(Q47="Unknown","High",(IF(SUM(R54:R56)&gt;0,INDEX('Supporting Tables'!$I$28:$N$31,'Risk Assessment-Worked Example'!R56,SUM('Risk Assessment-Worked Example'!R54:R55)),""))))</f>
        <v>Medium</v>
      </c>
      <c r="R57" s="28"/>
      <c r="S57" s="28"/>
      <c r="T57" s="135"/>
      <c r="U57" s="176"/>
    </row>
    <row r="58" spans="1:21" ht="21">
      <c r="A58" s="141"/>
      <c r="B58" s="16"/>
      <c r="C58" s="16"/>
      <c r="D58" s="16"/>
      <c r="E58" s="16"/>
      <c r="F58" s="57"/>
      <c r="G58" s="16"/>
      <c r="H58" s="16"/>
      <c r="I58" s="16"/>
      <c r="J58" s="16"/>
      <c r="K58" s="57"/>
      <c r="L58" s="16"/>
      <c r="M58" s="16"/>
      <c r="N58" s="16"/>
      <c r="O58" s="16"/>
      <c r="P58" s="57"/>
      <c r="Q58" s="16"/>
      <c r="R58" s="16"/>
      <c r="S58" s="16"/>
      <c r="T58" s="134"/>
    </row>
    <row r="59" spans="1:21">
      <c r="A59" s="136"/>
      <c r="B59" s="137"/>
      <c r="C59" s="137"/>
      <c r="D59" s="137"/>
      <c r="E59" s="137"/>
      <c r="F59" s="137"/>
      <c r="G59" s="137"/>
      <c r="H59" s="137"/>
      <c r="I59" s="137"/>
      <c r="J59" s="137"/>
      <c r="K59" s="137"/>
      <c r="L59" s="137"/>
      <c r="M59" s="137"/>
      <c r="N59" s="137"/>
      <c r="O59" s="137"/>
      <c r="P59" s="137"/>
      <c r="Q59" s="137"/>
      <c r="R59" s="137"/>
      <c r="S59" s="137"/>
      <c r="T59" s="139"/>
    </row>
    <row r="60" spans="1:21" ht="21">
      <c r="A60" s="312" t="s">
        <v>278</v>
      </c>
      <c r="B60" s="313"/>
      <c r="C60" s="313"/>
      <c r="D60" s="313"/>
      <c r="E60" s="313"/>
      <c r="F60" s="313"/>
      <c r="G60" s="313"/>
      <c r="H60" s="313"/>
      <c r="I60" s="313"/>
      <c r="J60" s="313"/>
      <c r="K60" s="313"/>
      <c r="L60" s="313"/>
      <c r="M60" s="313"/>
      <c r="N60" s="313"/>
      <c r="O60" s="313"/>
      <c r="P60" s="313"/>
      <c r="Q60" s="313"/>
      <c r="R60" s="313"/>
      <c r="S60" s="313"/>
      <c r="T60" s="314"/>
      <c r="U60" s="179"/>
    </row>
    <row r="61" spans="1:21" ht="21">
      <c r="A61" s="315" t="s">
        <v>437</v>
      </c>
      <c r="B61" s="316"/>
      <c r="C61" s="316"/>
      <c r="D61" s="316"/>
      <c r="E61" s="211" t="s">
        <v>36</v>
      </c>
      <c r="F61" s="316" t="s">
        <v>437</v>
      </c>
      <c r="G61" s="316"/>
      <c r="H61" s="316"/>
      <c r="I61" s="316"/>
      <c r="J61" s="211" t="s">
        <v>36</v>
      </c>
      <c r="K61" s="316" t="s">
        <v>437</v>
      </c>
      <c r="L61" s="316"/>
      <c r="M61" s="316"/>
      <c r="N61" s="316"/>
      <c r="O61" s="211" t="s">
        <v>36</v>
      </c>
      <c r="P61" s="316" t="s">
        <v>437</v>
      </c>
      <c r="Q61" s="316"/>
      <c r="R61" s="316"/>
      <c r="S61" s="316"/>
      <c r="T61" s="211" t="s">
        <v>36</v>
      </c>
      <c r="U61" s="179"/>
    </row>
    <row r="62" spans="1:21" ht="33" customHeight="1">
      <c r="A62" s="304" t="s">
        <v>438</v>
      </c>
      <c r="B62" s="305"/>
      <c r="C62" s="16"/>
      <c r="D62" s="222" t="s">
        <v>38</v>
      </c>
      <c r="E62" s="226"/>
      <c r="F62" s="304" t="s">
        <v>439</v>
      </c>
      <c r="G62" s="305"/>
      <c r="H62" s="16"/>
      <c r="I62" s="222" t="s">
        <v>38</v>
      </c>
      <c r="J62" s="226"/>
      <c r="K62" s="306" t="s">
        <v>440</v>
      </c>
      <c r="L62" s="307"/>
      <c r="M62" s="16"/>
      <c r="N62" s="222" t="s">
        <v>39</v>
      </c>
      <c r="O62" s="226"/>
      <c r="P62" s="306" t="s">
        <v>441</v>
      </c>
      <c r="Q62" s="307"/>
      <c r="R62" s="16"/>
      <c r="S62" s="222" t="s">
        <v>38</v>
      </c>
      <c r="T62" s="224"/>
      <c r="U62" s="179"/>
    </row>
    <row r="63" spans="1:21">
      <c r="A63" s="108"/>
      <c r="B63" s="16"/>
      <c r="C63" s="16"/>
      <c r="D63" s="16"/>
      <c r="E63" s="16"/>
      <c r="F63" s="36"/>
      <c r="G63" s="16"/>
      <c r="H63" s="16"/>
      <c r="I63" s="16"/>
      <c r="J63" s="16"/>
      <c r="K63" s="36"/>
      <c r="L63" s="16"/>
      <c r="M63" s="16"/>
      <c r="N63" s="16"/>
      <c r="O63" s="16"/>
      <c r="P63" s="36"/>
      <c r="Q63" s="16"/>
      <c r="R63" s="16"/>
      <c r="S63" s="16"/>
      <c r="T63" s="135"/>
      <c r="U63" s="179"/>
    </row>
    <row r="64" spans="1:21" ht="19">
      <c r="A64" s="308" t="s">
        <v>339</v>
      </c>
      <c r="B64" s="309"/>
      <c r="C64" s="309"/>
      <c r="D64" s="309"/>
      <c r="E64" s="212" t="s">
        <v>36</v>
      </c>
      <c r="F64" s="309" t="s">
        <v>339</v>
      </c>
      <c r="G64" s="309"/>
      <c r="H64" s="309"/>
      <c r="I64" s="309"/>
      <c r="J64" s="213" t="s">
        <v>36</v>
      </c>
      <c r="K64" s="309" t="s">
        <v>339</v>
      </c>
      <c r="L64" s="309"/>
      <c r="M64" s="309"/>
      <c r="N64" s="309"/>
      <c r="O64" s="213" t="s">
        <v>36</v>
      </c>
      <c r="P64" s="309" t="s">
        <v>339</v>
      </c>
      <c r="Q64" s="309"/>
      <c r="R64" s="309"/>
      <c r="S64" s="309"/>
      <c r="T64" s="212" t="s">
        <v>36</v>
      </c>
      <c r="U64" s="179"/>
    </row>
    <row r="65" spans="1:21" ht="34">
      <c r="A65" s="53" t="s">
        <v>280</v>
      </c>
      <c r="B65" s="222" t="s">
        <v>38</v>
      </c>
      <c r="C65" s="16">
        <f>IF(B65="Yes",1,0)</f>
        <v>1</v>
      </c>
      <c r="D65" s="16"/>
      <c r="E65" s="226"/>
      <c r="F65" s="53" t="s">
        <v>280</v>
      </c>
      <c r="G65" s="222" t="s">
        <v>38</v>
      </c>
      <c r="H65" s="16">
        <f>IF(G65="Yes",1,0)</f>
        <v>1</v>
      </c>
      <c r="I65" s="16"/>
      <c r="J65" s="226"/>
      <c r="K65" s="53" t="s">
        <v>283</v>
      </c>
      <c r="L65" s="222" t="s">
        <v>39</v>
      </c>
      <c r="M65" s="16">
        <f>IF(L65="Yes",1,0)</f>
        <v>0</v>
      </c>
      <c r="N65" s="16"/>
      <c r="O65" s="226"/>
      <c r="P65" s="53" t="s">
        <v>281</v>
      </c>
      <c r="Q65" s="222" t="s">
        <v>38</v>
      </c>
      <c r="R65" s="16">
        <f>IF(Q65="Yes",1,0)</f>
        <v>1</v>
      </c>
      <c r="S65" s="16"/>
      <c r="T65" s="224"/>
      <c r="U65" s="179"/>
    </row>
    <row r="66" spans="1:21" ht="34.5" customHeight="1">
      <c r="A66" s="53" t="s">
        <v>281</v>
      </c>
      <c r="B66" s="228" t="s">
        <v>38</v>
      </c>
      <c r="C66" s="16">
        <f t="shared" ref="C66:C78" si="10">IF(B66="Yes",1,0)</f>
        <v>1</v>
      </c>
      <c r="D66" s="16"/>
      <c r="E66" s="226"/>
      <c r="F66" s="53" t="s">
        <v>281</v>
      </c>
      <c r="G66" s="228" t="s">
        <v>38</v>
      </c>
      <c r="H66" s="16">
        <f t="shared" ref="H66:H74" si="11">IF(G66="Yes",1,0)</f>
        <v>1</v>
      </c>
      <c r="I66" s="16"/>
      <c r="J66" s="226"/>
      <c r="K66" s="53" t="s">
        <v>284</v>
      </c>
      <c r="L66" s="228" t="s">
        <v>38</v>
      </c>
      <c r="M66" s="16">
        <f t="shared" ref="M66:M71" si="12">IF(L66="Yes",1,0)</f>
        <v>1</v>
      </c>
      <c r="N66" s="16"/>
      <c r="O66" s="226"/>
      <c r="P66" s="162" t="s">
        <v>283</v>
      </c>
      <c r="Q66" s="228" t="s">
        <v>39</v>
      </c>
      <c r="R66" s="16">
        <f t="shared" ref="R66:R74" si="13">IF(Q66="Yes",1,0)</f>
        <v>0</v>
      </c>
      <c r="S66" s="16"/>
      <c r="T66" s="224"/>
      <c r="U66" s="179"/>
    </row>
    <row r="67" spans="1:21" ht="34">
      <c r="A67" s="53" t="s">
        <v>282</v>
      </c>
      <c r="B67" s="228" t="s">
        <v>39</v>
      </c>
      <c r="C67" s="16">
        <f t="shared" si="10"/>
        <v>0</v>
      </c>
      <c r="D67" s="16"/>
      <c r="E67" s="226"/>
      <c r="F67" s="53" t="s">
        <v>282</v>
      </c>
      <c r="G67" s="228" t="s">
        <v>39</v>
      </c>
      <c r="H67" s="16">
        <f t="shared" si="11"/>
        <v>0</v>
      </c>
      <c r="I67" s="16"/>
      <c r="J67" s="226"/>
      <c r="K67" s="53" t="s">
        <v>507</v>
      </c>
      <c r="L67" s="228" t="s">
        <v>38</v>
      </c>
      <c r="M67" s="16">
        <f t="shared" si="12"/>
        <v>1</v>
      </c>
      <c r="N67" s="16"/>
      <c r="O67" s="226"/>
      <c r="P67" s="53" t="s">
        <v>284</v>
      </c>
      <c r="Q67" s="228" t="s">
        <v>38</v>
      </c>
      <c r="R67" s="16">
        <f t="shared" si="13"/>
        <v>1</v>
      </c>
      <c r="S67" s="16"/>
      <c r="T67" s="224"/>
      <c r="U67" s="179"/>
    </row>
    <row r="68" spans="1:21" ht="34">
      <c r="A68" s="53" t="s">
        <v>283</v>
      </c>
      <c r="B68" s="228" t="s">
        <v>39</v>
      </c>
      <c r="C68" s="16">
        <f t="shared" si="10"/>
        <v>0</v>
      </c>
      <c r="D68" s="16"/>
      <c r="E68" s="226"/>
      <c r="F68" s="53" t="s">
        <v>283</v>
      </c>
      <c r="G68" s="228" t="s">
        <v>39</v>
      </c>
      <c r="H68" s="16">
        <f t="shared" si="11"/>
        <v>0</v>
      </c>
      <c r="I68" s="16"/>
      <c r="J68" s="226"/>
      <c r="K68" s="53" t="s">
        <v>288</v>
      </c>
      <c r="L68" s="228" t="s">
        <v>39</v>
      </c>
      <c r="M68" s="16">
        <f t="shared" si="12"/>
        <v>0</v>
      </c>
      <c r="N68" s="16"/>
      <c r="O68" s="226"/>
      <c r="P68" s="53" t="s">
        <v>286</v>
      </c>
      <c r="Q68" s="228" t="s">
        <v>39</v>
      </c>
      <c r="R68" s="16">
        <f t="shared" si="13"/>
        <v>0</v>
      </c>
      <c r="S68" s="16"/>
      <c r="T68" s="224"/>
      <c r="U68" s="179"/>
    </row>
    <row r="69" spans="1:21" ht="34">
      <c r="A69" s="53" t="s">
        <v>284</v>
      </c>
      <c r="B69" s="228" t="s">
        <v>38</v>
      </c>
      <c r="C69" s="16">
        <f t="shared" si="10"/>
        <v>1</v>
      </c>
      <c r="D69" s="16"/>
      <c r="E69" s="226"/>
      <c r="F69" s="53" t="s">
        <v>507</v>
      </c>
      <c r="G69" s="228" t="s">
        <v>38</v>
      </c>
      <c r="H69" s="16">
        <f t="shared" si="11"/>
        <v>1</v>
      </c>
      <c r="I69" s="16"/>
      <c r="J69" s="226"/>
      <c r="K69" s="53" t="s">
        <v>289</v>
      </c>
      <c r="L69" s="228" t="s">
        <v>38</v>
      </c>
      <c r="M69" s="16">
        <f t="shared" si="12"/>
        <v>1</v>
      </c>
      <c r="N69" s="16"/>
      <c r="O69" s="226"/>
      <c r="P69" s="53" t="s">
        <v>287</v>
      </c>
      <c r="Q69" s="228" t="s">
        <v>38</v>
      </c>
      <c r="R69" s="16">
        <f t="shared" si="13"/>
        <v>1</v>
      </c>
      <c r="S69" s="16"/>
      <c r="T69" s="224"/>
      <c r="U69" s="179"/>
    </row>
    <row r="70" spans="1:21" ht="31" customHeight="1">
      <c r="A70" s="53" t="s">
        <v>507</v>
      </c>
      <c r="B70" s="228" t="s">
        <v>38</v>
      </c>
      <c r="C70" s="16">
        <f t="shared" si="10"/>
        <v>1</v>
      </c>
      <c r="D70" s="16"/>
      <c r="E70" s="226"/>
      <c r="F70" s="53" t="s">
        <v>286</v>
      </c>
      <c r="G70" s="228" t="s">
        <v>39</v>
      </c>
      <c r="H70" s="16">
        <f t="shared" si="11"/>
        <v>0</v>
      </c>
      <c r="I70" s="16"/>
      <c r="J70" s="226"/>
      <c r="K70" s="53" t="s">
        <v>291</v>
      </c>
      <c r="L70" s="228" t="s">
        <v>38</v>
      </c>
      <c r="M70" s="16">
        <f t="shared" si="12"/>
        <v>1</v>
      </c>
      <c r="N70" s="16"/>
      <c r="O70" s="226"/>
      <c r="P70" s="53" t="s">
        <v>288</v>
      </c>
      <c r="Q70" s="228" t="s">
        <v>39</v>
      </c>
      <c r="R70" s="16">
        <f t="shared" si="13"/>
        <v>0</v>
      </c>
      <c r="S70" s="16"/>
      <c r="T70" s="224"/>
      <c r="U70" s="179"/>
    </row>
    <row r="71" spans="1:21" ht="34">
      <c r="A71" s="53" t="s">
        <v>286</v>
      </c>
      <c r="B71" s="228" t="s">
        <v>39</v>
      </c>
      <c r="C71" s="16">
        <f t="shared" si="10"/>
        <v>0</v>
      </c>
      <c r="D71" s="16"/>
      <c r="E71" s="226"/>
      <c r="F71" s="53" t="s">
        <v>287</v>
      </c>
      <c r="G71" s="228" t="s">
        <v>38</v>
      </c>
      <c r="H71" s="16">
        <f t="shared" si="11"/>
        <v>1</v>
      </c>
      <c r="I71" s="16"/>
      <c r="J71" s="226"/>
      <c r="K71" s="53" t="s">
        <v>292</v>
      </c>
      <c r="L71" s="228" t="s">
        <v>38</v>
      </c>
      <c r="M71" s="16">
        <f t="shared" si="12"/>
        <v>1</v>
      </c>
      <c r="N71" s="16"/>
      <c r="O71" s="226"/>
      <c r="P71" s="53" t="s">
        <v>289</v>
      </c>
      <c r="Q71" s="228" t="s">
        <v>38</v>
      </c>
      <c r="R71" s="16">
        <f t="shared" si="13"/>
        <v>1</v>
      </c>
      <c r="S71" s="16"/>
      <c r="T71" s="224"/>
      <c r="U71" s="179"/>
    </row>
    <row r="72" spans="1:21" ht="17">
      <c r="A72" s="53" t="s">
        <v>287</v>
      </c>
      <c r="B72" s="228" t="s">
        <v>38</v>
      </c>
      <c r="C72" s="16">
        <f t="shared" si="10"/>
        <v>1</v>
      </c>
      <c r="D72" s="16"/>
      <c r="E72" s="226"/>
      <c r="F72" s="53" t="s">
        <v>289</v>
      </c>
      <c r="G72" s="228" t="s">
        <v>38</v>
      </c>
      <c r="H72" s="16">
        <f t="shared" si="11"/>
        <v>1</v>
      </c>
      <c r="I72" s="16"/>
      <c r="J72" s="226"/>
      <c r="K72" s="53" t="s">
        <v>303</v>
      </c>
      <c r="L72" s="16"/>
      <c r="M72" s="16"/>
      <c r="N72" s="16"/>
      <c r="O72" s="16"/>
      <c r="P72" s="53" t="s">
        <v>290</v>
      </c>
      <c r="Q72" s="228" t="s">
        <v>38</v>
      </c>
      <c r="R72" s="16">
        <f t="shared" si="13"/>
        <v>1</v>
      </c>
      <c r="S72" s="16"/>
      <c r="T72" s="224"/>
      <c r="U72" s="179"/>
    </row>
    <row r="73" spans="1:21" ht="34">
      <c r="A73" s="53" t="s">
        <v>289</v>
      </c>
      <c r="B73" s="228" t="s">
        <v>38</v>
      </c>
      <c r="C73" s="16">
        <f t="shared" si="10"/>
        <v>1</v>
      </c>
      <c r="D73" s="16"/>
      <c r="E73" s="226"/>
      <c r="F73" s="53" t="s">
        <v>291</v>
      </c>
      <c r="G73" s="228" t="s">
        <v>38</v>
      </c>
      <c r="H73" s="16">
        <f t="shared" si="11"/>
        <v>1</v>
      </c>
      <c r="I73" s="16"/>
      <c r="J73" s="226"/>
      <c r="K73" s="229"/>
      <c r="L73" s="228"/>
      <c r="M73" s="16">
        <f>IF(L73="Yes",1,0)</f>
        <v>0</v>
      </c>
      <c r="N73" s="16"/>
      <c r="O73" s="226"/>
      <c r="P73" s="53" t="s">
        <v>291</v>
      </c>
      <c r="Q73" s="228" t="s">
        <v>38</v>
      </c>
      <c r="R73" s="16">
        <f t="shared" si="13"/>
        <v>1</v>
      </c>
      <c r="S73" s="16"/>
      <c r="T73" s="224"/>
      <c r="U73" s="179"/>
    </row>
    <row r="74" spans="1:21" ht="34">
      <c r="A74" s="53" t="s">
        <v>290</v>
      </c>
      <c r="B74" s="228" t="s">
        <v>38</v>
      </c>
      <c r="C74" s="16">
        <f t="shared" si="10"/>
        <v>1</v>
      </c>
      <c r="D74" s="16"/>
      <c r="E74" s="226"/>
      <c r="F74" s="53" t="s">
        <v>292</v>
      </c>
      <c r="G74" s="228" t="s">
        <v>38</v>
      </c>
      <c r="H74" s="16">
        <f t="shared" si="11"/>
        <v>1</v>
      </c>
      <c r="I74" s="16"/>
      <c r="J74" s="226"/>
      <c r="K74" s="36"/>
      <c r="L74" s="16"/>
      <c r="M74" s="16"/>
      <c r="N74" s="16"/>
      <c r="O74" s="16"/>
      <c r="P74" s="53" t="s">
        <v>292</v>
      </c>
      <c r="Q74" s="228" t="s">
        <v>38</v>
      </c>
      <c r="R74" s="16">
        <f t="shared" si="13"/>
        <v>1</v>
      </c>
      <c r="S74" s="16"/>
      <c r="T74" s="224"/>
      <c r="U74" s="179"/>
    </row>
    <row r="75" spans="1:21" ht="34">
      <c r="A75" s="53" t="s">
        <v>291</v>
      </c>
      <c r="B75" s="228" t="s">
        <v>38</v>
      </c>
      <c r="C75" s="16">
        <f t="shared" si="10"/>
        <v>1</v>
      </c>
      <c r="D75" s="16"/>
      <c r="E75" s="226"/>
      <c r="F75" s="53" t="s">
        <v>303</v>
      </c>
      <c r="G75" s="16"/>
      <c r="H75" s="16"/>
      <c r="I75" s="16"/>
      <c r="J75" s="16"/>
      <c r="K75" s="36"/>
      <c r="L75" s="16"/>
      <c r="M75" s="16"/>
      <c r="N75" s="16"/>
      <c r="O75" s="16"/>
      <c r="P75" s="53" t="s">
        <v>303</v>
      </c>
      <c r="Q75" s="16"/>
      <c r="R75" s="16"/>
      <c r="S75" s="16"/>
      <c r="T75" s="134"/>
      <c r="U75" s="179"/>
    </row>
    <row r="76" spans="1:21" ht="34">
      <c r="A76" s="53" t="s">
        <v>292</v>
      </c>
      <c r="B76" s="228" t="s">
        <v>38</v>
      </c>
      <c r="C76" s="16">
        <f t="shared" si="10"/>
        <v>1</v>
      </c>
      <c r="D76" s="16"/>
      <c r="E76" s="226"/>
      <c r="F76" s="229"/>
      <c r="G76" s="228"/>
      <c r="H76" s="16">
        <f>IF(G76="Yes",1,0)</f>
        <v>0</v>
      </c>
      <c r="I76" s="16"/>
      <c r="J76" s="226"/>
      <c r="K76" s="36"/>
      <c r="L76" s="16"/>
      <c r="M76" s="16"/>
      <c r="N76" s="16"/>
      <c r="O76" s="16"/>
      <c r="P76" s="229"/>
      <c r="Q76" s="228"/>
      <c r="R76" s="16">
        <f>IF(Q76="Yes",1,0)</f>
        <v>0</v>
      </c>
      <c r="S76" s="16"/>
      <c r="T76" s="224"/>
      <c r="U76" s="179"/>
    </row>
    <row r="77" spans="1:21" ht="17">
      <c r="A77" s="53" t="s">
        <v>303</v>
      </c>
      <c r="B77" s="16"/>
      <c r="C77" s="16"/>
      <c r="D77" s="16"/>
      <c r="E77" s="16"/>
      <c r="F77" s="36"/>
      <c r="G77" s="16"/>
      <c r="H77" s="16"/>
      <c r="I77" s="16"/>
      <c r="J77" s="16"/>
      <c r="K77" s="36"/>
      <c r="L77" s="16"/>
      <c r="M77" s="16"/>
      <c r="N77" s="16"/>
      <c r="O77" s="16"/>
      <c r="P77" s="36"/>
      <c r="Q77" s="16"/>
      <c r="R77" s="16"/>
      <c r="S77" s="16"/>
      <c r="T77" s="134"/>
      <c r="U77" s="179"/>
    </row>
    <row r="78" spans="1:21">
      <c r="A78" s="229"/>
      <c r="B78" s="222"/>
      <c r="C78" s="16">
        <f t="shared" si="10"/>
        <v>0</v>
      </c>
      <c r="D78" s="16"/>
      <c r="E78" s="226"/>
      <c r="F78" s="36"/>
      <c r="G78" s="16"/>
      <c r="H78" s="16"/>
      <c r="I78" s="16"/>
      <c r="J78" s="16"/>
      <c r="K78" s="36"/>
      <c r="L78" s="16"/>
      <c r="M78" s="16"/>
      <c r="N78" s="16"/>
      <c r="O78" s="16"/>
      <c r="P78" s="36"/>
      <c r="Q78" s="16"/>
      <c r="R78" s="16"/>
      <c r="S78" s="16"/>
      <c r="T78" s="134"/>
      <c r="U78" s="179"/>
    </row>
    <row r="79" spans="1:21">
      <c r="A79" s="36"/>
      <c r="B79" s="16"/>
      <c r="C79" s="16"/>
      <c r="D79" s="16"/>
      <c r="E79" s="16"/>
      <c r="F79" s="36"/>
      <c r="G79" s="16"/>
      <c r="H79" s="16"/>
      <c r="I79" s="16"/>
      <c r="J79" s="16"/>
      <c r="K79" s="36"/>
      <c r="L79" s="16"/>
      <c r="M79" s="16"/>
      <c r="N79" s="16"/>
      <c r="O79" s="16"/>
      <c r="P79" s="36"/>
      <c r="Q79" s="16"/>
      <c r="R79" s="16"/>
      <c r="S79" s="16"/>
      <c r="T79" s="134"/>
      <c r="U79" s="179"/>
    </row>
    <row r="80" spans="1:21" ht="17">
      <c r="A80" s="54" t="s">
        <v>293</v>
      </c>
      <c r="B80" s="37">
        <f>SUM(C65:C78)</f>
        <v>9</v>
      </c>
      <c r="C80" s="16"/>
      <c r="D80" s="16"/>
      <c r="E80" s="16"/>
      <c r="F80" s="54" t="s">
        <v>293</v>
      </c>
      <c r="G80" s="37">
        <f>SUM(H65:H78)</f>
        <v>7</v>
      </c>
      <c r="H80" s="16"/>
      <c r="I80" s="16"/>
      <c r="J80" s="16"/>
      <c r="K80" s="54" t="s">
        <v>293</v>
      </c>
      <c r="L80" s="37">
        <f>SUM(M65:M78)</f>
        <v>5</v>
      </c>
      <c r="M80" s="16"/>
      <c r="N80" s="16"/>
      <c r="O80" s="16"/>
      <c r="P80" s="54" t="s">
        <v>293</v>
      </c>
      <c r="Q80" s="37">
        <f>SUM(R65:R78)</f>
        <v>7</v>
      </c>
      <c r="R80" s="16"/>
      <c r="S80" s="16"/>
      <c r="T80" s="134"/>
      <c r="U80" s="179"/>
    </row>
    <row r="81" spans="1:21" ht="17">
      <c r="A81" s="54" t="s">
        <v>294</v>
      </c>
      <c r="B81" s="37">
        <f>COUNT(C65:C78)</f>
        <v>13</v>
      </c>
      <c r="C81" s="16"/>
      <c r="D81" s="16"/>
      <c r="E81" s="16"/>
      <c r="F81" s="54" t="s">
        <v>294</v>
      </c>
      <c r="G81" s="37">
        <f>COUNT(H65:H78)</f>
        <v>11</v>
      </c>
      <c r="H81" s="16"/>
      <c r="I81" s="16"/>
      <c r="J81" s="16"/>
      <c r="K81" s="54" t="s">
        <v>294</v>
      </c>
      <c r="L81" s="37">
        <f>COUNT(M65:M78)</f>
        <v>8</v>
      </c>
      <c r="M81" s="16"/>
      <c r="N81" s="16"/>
      <c r="O81" s="16"/>
      <c r="P81" s="54" t="s">
        <v>294</v>
      </c>
      <c r="Q81" s="37">
        <f>COUNT(R65:R78)</f>
        <v>11</v>
      </c>
      <c r="R81" s="16"/>
      <c r="S81" s="16"/>
      <c r="T81" s="134"/>
      <c r="U81" s="179"/>
    </row>
    <row r="82" spans="1:21" ht="19">
      <c r="A82" s="52" t="s">
        <v>297</v>
      </c>
      <c r="B82" s="16" t="str">
        <f>IF(MAX(C65:C80)=0," ",IF(B80/B81&lt;=0.25,'Supporting Tables'!$A$63,IF(B80/B81&lt;=0.6,'Supporting Tables'!$A$64,IF(B80/B81&lt;=0.8,'Supporting Tables'!$A$65,'Supporting Tables'!$A$66))))</f>
        <v>Many</v>
      </c>
      <c r="C82" s="16"/>
      <c r="D82" s="16"/>
      <c r="E82" s="16"/>
      <c r="F82" s="56" t="s">
        <v>297</v>
      </c>
      <c r="G82" s="16" t="str">
        <f>IF(MAX(H65:H76)=0," ",IF(G80/G81&lt;=0.25,'Supporting Tables'!$A$63,IF(G80/G81&lt;=0.6,'Supporting Tables'!$A$64,IF(G80/G81&lt;=0.8,'Supporting Tables'!$A$65,'Supporting Tables'!$A$66))))</f>
        <v>Many</v>
      </c>
      <c r="H82" s="16"/>
      <c r="I82" s="16"/>
      <c r="J82" s="16"/>
      <c r="K82" s="56" t="s">
        <v>297</v>
      </c>
      <c r="L82" s="16" t="str">
        <f>IF(MAX(M65:M73)=0," ",IF(L80/L81&lt;=0.25,'Supporting Tables'!$A$63,IF(L80/L81&lt;=0.6,'Supporting Tables'!$A$64,IF(L80/L81&lt;=0.8,'Supporting Tables'!$A$65,'Supporting Tables'!$A$66))))</f>
        <v>Many</v>
      </c>
      <c r="M82" s="16"/>
      <c r="N82" s="16"/>
      <c r="O82" s="16"/>
      <c r="P82" s="56" t="s">
        <v>297</v>
      </c>
      <c r="Q82" s="16" t="str">
        <f>IF(MAX(R65:R76)=0," ",IF(Q80/Q81&lt;=0.25,'Supporting Tables'!$A$63,IF(Q80/Q81&lt;=0.6,'Supporting Tables'!$A$64,IF(Q80/Q81&lt;=0.8,'Supporting Tables'!$A$65,'Supporting Tables'!$A$66))))</f>
        <v>Many</v>
      </c>
      <c r="R82" s="16"/>
      <c r="S82" s="16"/>
      <c r="T82" s="134"/>
      <c r="U82" s="179"/>
    </row>
    <row r="83" spans="1:21" ht="19">
      <c r="A83" s="308"/>
      <c r="B83" s="309"/>
      <c r="C83" s="309"/>
      <c r="D83" s="309"/>
      <c r="E83" s="212"/>
      <c r="F83" s="309"/>
      <c r="G83" s="309"/>
      <c r="H83" s="309"/>
      <c r="I83" s="309"/>
      <c r="J83" s="212"/>
      <c r="K83" s="309"/>
      <c r="L83" s="309"/>
      <c r="M83" s="309"/>
      <c r="N83" s="309"/>
      <c r="O83" s="212"/>
      <c r="P83" s="309"/>
      <c r="Q83" s="309"/>
      <c r="R83" s="309"/>
      <c r="S83" s="309"/>
      <c r="T83" s="212"/>
      <c r="U83" s="179"/>
    </row>
    <row r="84" spans="1:21" ht="19">
      <c r="A84" s="319" t="s">
        <v>295</v>
      </c>
      <c r="B84" s="320"/>
      <c r="C84" s="320"/>
      <c r="D84" s="320"/>
      <c r="E84" s="214"/>
      <c r="F84" s="320" t="s">
        <v>295</v>
      </c>
      <c r="G84" s="320"/>
      <c r="H84" s="320"/>
      <c r="I84" s="320"/>
      <c r="J84" s="214"/>
      <c r="K84" s="320" t="s">
        <v>295</v>
      </c>
      <c r="L84" s="320"/>
      <c r="M84" s="320"/>
      <c r="N84" s="320"/>
      <c r="O84" s="214"/>
      <c r="P84" s="320" t="s">
        <v>295</v>
      </c>
      <c r="Q84" s="320"/>
      <c r="R84" s="320"/>
      <c r="S84" s="320"/>
      <c r="T84" s="214"/>
      <c r="U84" s="179"/>
    </row>
    <row r="85" spans="1:21" ht="19">
      <c r="A85" s="317" t="s">
        <v>296</v>
      </c>
      <c r="B85" s="318"/>
      <c r="C85" s="318"/>
      <c r="D85" s="215" t="s">
        <v>508</v>
      </c>
      <c r="E85" s="214" t="s">
        <v>36</v>
      </c>
      <c r="F85" s="317" t="s">
        <v>296</v>
      </c>
      <c r="G85" s="318"/>
      <c r="H85" s="318"/>
      <c r="I85" s="215" t="s">
        <v>508</v>
      </c>
      <c r="J85" s="214" t="s">
        <v>36</v>
      </c>
      <c r="K85" s="317" t="s">
        <v>296</v>
      </c>
      <c r="L85" s="318"/>
      <c r="M85" s="318"/>
      <c r="N85" s="215" t="s">
        <v>508</v>
      </c>
      <c r="O85" s="214" t="s">
        <v>36</v>
      </c>
      <c r="P85" s="317" t="s">
        <v>296</v>
      </c>
      <c r="Q85" s="318"/>
      <c r="R85" s="318"/>
      <c r="S85" s="215" t="s">
        <v>508</v>
      </c>
      <c r="T85" s="214" t="s">
        <v>36</v>
      </c>
      <c r="U85" s="179"/>
    </row>
    <row r="86" spans="1:21" ht="34">
      <c r="A86" s="53" t="s">
        <v>280</v>
      </c>
      <c r="B86" s="222" t="s">
        <v>301</v>
      </c>
      <c r="C86" s="16">
        <f>IF(B86&lt;&gt;0,VLOOKUP(B86,'Supporting Tables'!$A$43:$B$47,2,FALSE),0)</f>
        <v>3</v>
      </c>
      <c r="D86" s="159" t="str">
        <f>B65</f>
        <v>Yes</v>
      </c>
      <c r="E86" s="226"/>
      <c r="F86" s="53" t="s">
        <v>280</v>
      </c>
      <c r="G86" s="222" t="s">
        <v>301</v>
      </c>
      <c r="H86" s="16">
        <f>IF(G86&lt;&gt;0,VLOOKUP(G86,'Supporting Tables'!$A$43:$B$47,2,FALSE),0)</f>
        <v>3</v>
      </c>
      <c r="I86" s="159" t="str">
        <f>G65</f>
        <v>Yes</v>
      </c>
      <c r="J86" s="226"/>
      <c r="K86" s="53" t="s">
        <v>283</v>
      </c>
      <c r="L86" s="222" t="s">
        <v>132</v>
      </c>
      <c r="M86" s="16">
        <f>IF(L86&lt;&gt;0,VLOOKUP(L86,'Supporting Tables'!$A$43:$B$47,2,FALSE),0)</f>
        <v>0</v>
      </c>
      <c r="N86" s="159" t="str">
        <f>L65</f>
        <v>No</v>
      </c>
      <c r="O86" s="226"/>
      <c r="P86" s="53" t="s">
        <v>281</v>
      </c>
      <c r="Q86" s="222" t="s">
        <v>300</v>
      </c>
      <c r="R86" s="16">
        <f>IF(Q86&lt;&gt;0,VLOOKUP(Q86,'Supporting Tables'!$A$43:$B$47,2,FALSE),0)</f>
        <v>2</v>
      </c>
      <c r="S86" s="159" t="str">
        <f>Q65</f>
        <v>Yes</v>
      </c>
      <c r="T86" s="224"/>
      <c r="U86" s="179"/>
    </row>
    <row r="87" spans="1:21" ht="34">
      <c r="A87" s="53" t="s">
        <v>281</v>
      </c>
      <c r="B87" s="228" t="s">
        <v>300</v>
      </c>
      <c r="C87" s="16">
        <f>IF(B87&lt;&gt;0,VLOOKUP(B87,'Supporting Tables'!$A$43:$B$47,2,FALSE),0)</f>
        <v>2</v>
      </c>
      <c r="D87" s="159" t="str">
        <f t="shared" ref="D87:D97" si="14">B66</f>
        <v>Yes</v>
      </c>
      <c r="E87" s="226"/>
      <c r="F87" s="53" t="s">
        <v>281</v>
      </c>
      <c r="G87" s="228" t="s">
        <v>300</v>
      </c>
      <c r="H87" s="16">
        <f>IF(G87&lt;&gt;0,VLOOKUP(G87,'Supporting Tables'!$A$43:$B$47,2,FALSE),0)</f>
        <v>2</v>
      </c>
      <c r="I87" s="159" t="str">
        <f t="shared" ref="I87:I95" si="15">G66</f>
        <v>Yes</v>
      </c>
      <c r="J87" s="226"/>
      <c r="K87" s="53" t="s">
        <v>284</v>
      </c>
      <c r="L87" s="228" t="s">
        <v>301</v>
      </c>
      <c r="M87" s="16">
        <f>IF(L87&lt;&gt;0,VLOOKUP(L87,'Supporting Tables'!$A$43:$B$47,2,FALSE),0)</f>
        <v>3</v>
      </c>
      <c r="N87" s="159" t="str">
        <f t="shared" ref="N87:N92" si="16">L66</f>
        <v>Yes</v>
      </c>
      <c r="O87" s="226"/>
      <c r="P87" s="53" t="s">
        <v>283</v>
      </c>
      <c r="Q87" s="228" t="s">
        <v>132</v>
      </c>
      <c r="R87" s="16">
        <f>IF(Q87&lt;&gt;0,VLOOKUP(Q87,'Supporting Tables'!$A$43:$B$47,2,FALSE),0)</f>
        <v>0</v>
      </c>
      <c r="S87" s="159" t="str">
        <f t="shared" ref="S87:S95" si="17">Q66</f>
        <v>No</v>
      </c>
      <c r="T87" s="224"/>
      <c r="U87" s="179"/>
    </row>
    <row r="88" spans="1:21" ht="17">
      <c r="A88" s="53" t="s">
        <v>282</v>
      </c>
      <c r="B88" s="228" t="s">
        <v>132</v>
      </c>
      <c r="C88" s="16">
        <f>IF(B88&lt;&gt;0,VLOOKUP(B88,'Supporting Tables'!$A$43:$B$47,2,FALSE),0)</f>
        <v>0</v>
      </c>
      <c r="D88" s="159" t="str">
        <f t="shared" si="14"/>
        <v>No</v>
      </c>
      <c r="E88" s="226"/>
      <c r="F88" s="53" t="s">
        <v>282</v>
      </c>
      <c r="G88" s="228" t="s">
        <v>132</v>
      </c>
      <c r="H88" s="16">
        <f>IF(G88&lt;&gt;0,VLOOKUP(G88,'Supporting Tables'!$A$43:$B$47,2,FALSE),0)</f>
        <v>0</v>
      </c>
      <c r="I88" s="159" t="str">
        <f t="shared" si="15"/>
        <v>No</v>
      </c>
      <c r="J88" s="226"/>
      <c r="K88" s="53" t="s">
        <v>285</v>
      </c>
      <c r="L88" s="228" t="s">
        <v>300</v>
      </c>
      <c r="M88" s="16">
        <f>IF(L88&lt;&gt;0,VLOOKUP(L88,'Supporting Tables'!$A$43:$B$47,2,FALSE),0)</f>
        <v>2</v>
      </c>
      <c r="N88" s="159" t="str">
        <f t="shared" si="16"/>
        <v>Yes</v>
      </c>
      <c r="O88" s="226"/>
      <c r="P88" s="53" t="s">
        <v>284</v>
      </c>
      <c r="Q88" s="228" t="s">
        <v>301</v>
      </c>
      <c r="R88" s="16">
        <f>IF(Q88&lt;&gt;0,VLOOKUP(Q88,'Supporting Tables'!$A$43:$B$47,2,FALSE),0)</f>
        <v>3</v>
      </c>
      <c r="S88" s="159" t="str">
        <f t="shared" si="17"/>
        <v>Yes</v>
      </c>
      <c r="T88" s="224"/>
      <c r="U88" s="179"/>
    </row>
    <row r="89" spans="1:21" ht="34">
      <c r="A89" s="53" t="s">
        <v>283</v>
      </c>
      <c r="B89" s="228" t="s">
        <v>132</v>
      </c>
      <c r="C89" s="16">
        <f>IF(B89&lt;&gt;0,VLOOKUP(B89,'Supporting Tables'!$A$43:$B$47,2,FALSE),0)</f>
        <v>0</v>
      </c>
      <c r="D89" s="159" t="str">
        <f t="shared" si="14"/>
        <v>No</v>
      </c>
      <c r="E89" s="226"/>
      <c r="F89" s="53" t="s">
        <v>283</v>
      </c>
      <c r="G89" s="228" t="s">
        <v>132</v>
      </c>
      <c r="H89" s="16">
        <f>IF(G89&lt;&gt;0,VLOOKUP(G89,'Supporting Tables'!$A$43:$B$47,2,FALSE),0)</f>
        <v>0</v>
      </c>
      <c r="I89" s="159" t="str">
        <f t="shared" si="15"/>
        <v>No</v>
      </c>
      <c r="J89" s="226"/>
      <c r="K89" s="53" t="s">
        <v>288</v>
      </c>
      <c r="L89" s="228" t="s">
        <v>132</v>
      </c>
      <c r="M89" s="16">
        <f>IF(L89&lt;&gt;0,VLOOKUP(L89,'Supporting Tables'!$A$43:$B$47,2,FALSE),0)</f>
        <v>0</v>
      </c>
      <c r="N89" s="159" t="str">
        <f t="shared" si="16"/>
        <v>No</v>
      </c>
      <c r="O89" s="226"/>
      <c r="P89" s="53" t="s">
        <v>286</v>
      </c>
      <c r="Q89" s="228" t="s">
        <v>132</v>
      </c>
      <c r="R89" s="16">
        <f>IF(Q89&lt;&gt;0,VLOOKUP(Q89,'Supporting Tables'!$A$43:$B$47,2,FALSE),0)</f>
        <v>0</v>
      </c>
      <c r="S89" s="159" t="str">
        <f t="shared" si="17"/>
        <v>No</v>
      </c>
      <c r="T89" s="224"/>
      <c r="U89" s="179"/>
    </row>
    <row r="90" spans="1:21" ht="17">
      <c r="A90" s="53" t="s">
        <v>284</v>
      </c>
      <c r="B90" s="228" t="s">
        <v>300</v>
      </c>
      <c r="C90" s="16">
        <f>IF(B90&lt;&gt;0,VLOOKUP(B90,'Supporting Tables'!$A$43:$B$47,2,FALSE),0)</f>
        <v>2</v>
      </c>
      <c r="D90" s="159" t="str">
        <f t="shared" si="14"/>
        <v>Yes</v>
      </c>
      <c r="E90" s="226"/>
      <c r="F90" s="53" t="s">
        <v>285</v>
      </c>
      <c r="G90" s="228" t="s">
        <v>300</v>
      </c>
      <c r="H90" s="16">
        <f>IF(G90&lt;&gt;0,VLOOKUP(G90,'Supporting Tables'!$A$43:$B$47,2,FALSE),0)</f>
        <v>2</v>
      </c>
      <c r="I90" s="159" t="str">
        <f t="shared" si="15"/>
        <v>Yes</v>
      </c>
      <c r="J90" s="226"/>
      <c r="K90" s="53" t="s">
        <v>289</v>
      </c>
      <c r="L90" s="228" t="s">
        <v>301</v>
      </c>
      <c r="M90" s="16">
        <f>IF(L90&lt;&gt;0,VLOOKUP(L90,'Supporting Tables'!$A$43:$B$47,2,FALSE),0)</f>
        <v>3</v>
      </c>
      <c r="N90" s="159" t="str">
        <f t="shared" si="16"/>
        <v>Yes</v>
      </c>
      <c r="O90" s="226"/>
      <c r="P90" s="53" t="s">
        <v>287</v>
      </c>
      <c r="Q90" s="228" t="s">
        <v>302</v>
      </c>
      <c r="R90" s="16">
        <f>IF(Q90&lt;&gt;0,VLOOKUP(Q90,'Supporting Tables'!$A$43:$B$47,2,FALSE),0)</f>
        <v>4</v>
      </c>
      <c r="S90" s="159" t="str">
        <f t="shared" si="17"/>
        <v>Yes</v>
      </c>
      <c r="T90" s="224"/>
      <c r="U90" s="179"/>
    </row>
    <row r="91" spans="1:21" ht="34">
      <c r="A91" s="53" t="s">
        <v>285</v>
      </c>
      <c r="B91" s="228" t="s">
        <v>300</v>
      </c>
      <c r="C91" s="16">
        <f>IF(B91&lt;&gt;0,VLOOKUP(B91,'Supporting Tables'!$A$43:$B$47,2,FALSE),0)</f>
        <v>2</v>
      </c>
      <c r="D91" s="159" t="str">
        <f t="shared" si="14"/>
        <v>Yes</v>
      </c>
      <c r="E91" s="226"/>
      <c r="F91" s="53" t="s">
        <v>286</v>
      </c>
      <c r="G91" s="228" t="s">
        <v>132</v>
      </c>
      <c r="H91" s="16">
        <f>IF(G91&lt;&gt;0,VLOOKUP(G91,'Supporting Tables'!$A$43:$B$47,2,FALSE),0)</f>
        <v>0</v>
      </c>
      <c r="I91" s="159" t="str">
        <f t="shared" si="15"/>
        <v>No</v>
      </c>
      <c r="J91" s="226"/>
      <c r="K91" s="53" t="s">
        <v>291</v>
      </c>
      <c r="L91" s="228" t="s">
        <v>299</v>
      </c>
      <c r="M91" s="16">
        <f>IF(L91&lt;&gt;0,VLOOKUP(L91,'Supporting Tables'!$A$43:$B$47,2,FALSE),0)</f>
        <v>1</v>
      </c>
      <c r="N91" s="159" t="str">
        <f t="shared" si="16"/>
        <v>Yes</v>
      </c>
      <c r="O91" s="226"/>
      <c r="P91" s="53" t="s">
        <v>288</v>
      </c>
      <c r="Q91" s="228" t="s">
        <v>132</v>
      </c>
      <c r="R91" s="16">
        <f>IF(Q91&lt;&gt;0,VLOOKUP(Q91,'Supporting Tables'!$A$43:$B$47,2,FALSE),0)</f>
        <v>0</v>
      </c>
      <c r="S91" s="159" t="str">
        <f t="shared" si="17"/>
        <v>No</v>
      </c>
      <c r="T91" s="224"/>
      <c r="U91" s="179"/>
    </row>
    <row r="92" spans="1:21" ht="34">
      <c r="A92" s="53" t="s">
        <v>286</v>
      </c>
      <c r="B92" s="228" t="s">
        <v>132</v>
      </c>
      <c r="C92" s="16">
        <f>IF(B92&lt;&gt;0,VLOOKUP(B92,'Supporting Tables'!$A$43:$B$47,2,FALSE),0)</f>
        <v>0</v>
      </c>
      <c r="D92" s="159" t="str">
        <f t="shared" si="14"/>
        <v>No</v>
      </c>
      <c r="E92" s="226"/>
      <c r="F92" s="53" t="s">
        <v>287</v>
      </c>
      <c r="G92" s="228" t="s">
        <v>302</v>
      </c>
      <c r="H92" s="16">
        <f>IF(G92&lt;&gt;0,VLOOKUP(G92,'Supporting Tables'!$A$43:$B$47,2,FALSE),0)</f>
        <v>4</v>
      </c>
      <c r="I92" s="159" t="str">
        <f t="shared" si="15"/>
        <v>Yes</v>
      </c>
      <c r="J92" s="226"/>
      <c r="K92" s="53" t="s">
        <v>292</v>
      </c>
      <c r="L92" s="228" t="s">
        <v>299</v>
      </c>
      <c r="M92" s="16">
        <f>IF(L92&lt;&gt;0,VLOOKUP(L92,'Supporting Tables'!$A$43:$B$47,2,FALSE),0)</f>
        <v>1</v>
      </c>
      <c r="N92" s="159" t="str">
        <f t="shared" si="16"/>
        <v>Yes</v>
      </c>
      <c r="O92" s="226"/>
      <c r="P92" s="53" t="s">
        <v>289</v>
      </c>
      <c r="Q92" s="228" t="s">
        <v>301</v>
      </c>
      <c r="R92" s="16">
        <f>IF(Q92&lt;&gt;0,VLOOKUP(Q92,'Supporting Tables'!$A$43:$B$47,2,FALSE),0)</f>
        <v>3</v>
      </c>
      <c r="S92" s="159" t="str">
        <f t="shared" si="17"/>
        <v>Yes</v>
      </c>
      <c r="T92" s="224"/>
      <c r="U92" s="179"/>
    </row>
    <row r="93" spans="1:21" ht="17">
      <c r="A93" s="53" t="s">
        <v>287</v>
      </c>
      <c r="B93" s="228" t="s">
        <v>302</v>
      </c>
      <c r="C93" s="16">
        <f>IF(B93&lt;&gt;0,VLOOKUP(B93,'Supporting Tables'!$A$43:$B$47,2,FALSE),0)</f>
        <v>4</v>
      </c>
      <c r="D93" s="159" t="str">
        <f t="shared" si="14"/>
        <v>Yes</v>
      </c>
      <c r="E93" s="226"/>
      <c r="F93" s="53" t="s">
        <v>289</v>
      </c>
      <c r="G93" s="228" t="s">
        <v>301</v>
      </c>
      <c r="H93" s="16">
        <f>IF(G93&lt;&gt;0,VLOOKUP(G93,'Supporting Tables'!$A$43:$B$47,2,FALSE),0)</f>
        <v>3</v>
      </c>
      <c r="I93" s="159" t="str">
        <f t="shared" si="15"/>
        <v>Yes</v>
      </c>
      <c r="J93" s="226"/>
      <c r="K93" s="53" t="s">
        <v>303</v>
      </c>
      <c r="L93" s="16"/>
      <c r="M93" s="16"/>
      <c r="N93" s="166"/>
      <c r="O93" s="16"/>
      <c r="P93" s="53" t="s">
        <v>290</v>
      </c>
      <c r="Q93" s="228" t="s">
        <v>300</v>
      </c>
      <c r="R93" s="16">
        <f>IF(Q93&lt;&gt;0,VLOOKUP(Q93,'Supporting Tables'!$A$43:$B$47,2,FALSE),0)</f>
        <v>2</v>
      </c>
      <c r="S93" s="159" t="str">
        <f t="shared" si="17"/>
        <v>Yes</v>
      </c>
      <c r="T93" s="224"/>
      <c r="U93" s="179"/>
    </row>
    <row r="94" spans="1:21" ht="34">
      <c r="A94" s="53" t="s">
        <v>289</v>
      </c>
      <c r="B94" s="228" t="s">
        <v>301</v>
      </c>
      <c r="C94" s="16">
        <f>IF(B94&lt;&gt;0,VLOOKUP(B94,'Supporting Tables'!$A$43:$B$47,2,FALSE),0)</f>
        <v>3</v>
      </c>
      <c r="D94" s="159" t="str">
        <f t="shared" si="14"/>
        <v>Yes</v>
      </c>
      <c r="E94" s="226"/>
      <c r="F94" s="53" t="s">
        <v>291</v>
      </c>
      <c r="G94" s="228" t="s">
        <v>299</v>
      </c>
      <c r="H94" s="16">
        <f>IF(G94&lt;&gt;0,VLOOKUP(G94,'Supporting Tables'!$A$43:$B$47,2,FALSE),0)</f>
        <v>1</v>
      </c>
      <c r="I94" s="159" t="str">
        <f t="shared" si="15"/>
        <v>Yes</v>
      </c>
      <c r="J94" s="226"/>
      <c r="K94" s="111" t="str">
        <f>IF(K73&lt;&gt;"",K73,"")</f>
        <v/>
      </c>
      <c r="L94" s="228"/>
      <c r="M94" s="16">
        <f>IF(L94&lt;&gt;0,VLOOKUP(L94,'Supporting Tables'!$A$43:$B$47,2,FALSE),0)</f>
        <v>0</v>
      </c>
      <c r="N94" s="159" t="str">
        <f>IF(L73&lt;&gt;"",L73,"")</f>
        <v/>
      </c>
      <c r="O94" s="226"/>
      <c r="P94" s="53" t="s">
        <v>291</v>
      </c>
      <c r="Q94" s="228" t="s">
        <v>299</v>
      </c>
      <c r="R94" s="16">
        <f>IF(Q94&lt;&gt;0,VLOOKUP(Q94,'Supporting Tables'!$A$43:$B$47,2,FALSE),0)</f>
        <v>1</v>
      </c>
      <c r="S94" s="159" t="str">
        <f t="shared" si="17"/>
        <v>Yes</v>
      </c>
      <c r="T94" s="224"/>
      <c r="U94" s="179"/>
    </row>
    <row r="95" spans="1:21" ht="34">
      <c r="A95" s="53" t="s">
        <v>290</v>
      </c>
      <c r="B95" s="228" t="s">
        <v>300</v>
      </c>
      <c r="C95" s="16">
        <f>IF(B95&lt;&gt;0,VLOOKUP(B95,'Supporting Tables'!$A$43:$B$47,2,FALSE),0)</f>
        <v>2</v>
      </c>
      <c r="D95" s="159" t="str">
        <f t="shared" si="14"/>
        <v>Yes</v>
      </c>
      <c r="E95" s="226"/>
      <c r="F95" s="53" t="s">
        <v>292</v>
      </c>
      <c r="G95" s="228" t="s">
        <v>299</v>
      </c>
      <c r="H95" s="16">
        <f>IF(G95&lt;&gt;0,VLOOKUP(G95,'Supporting Tables'!$A$43:$B$47,2,FALSE),0)</f>
        <v>1</v>
      </c>
      <c r="I95" s="159" t="str">
        <f t="shared" si="15"/>
        <v>Yes</v>
      </c>
      <c r="J95" s="226"/>
      <c r="K95" s="36"/>
      <c r="L95" s="16"/>
      <c r="M95" s="16"/>
      <c r="N95" s="16"/>
      <c r="O95" s="16"/>
      <c r="P95" s="53" t="s">
        <v>292</v>
      </c>
      <c r="Q95" s="228" t="s">
        <v>299</v>
      </c>
      <c r="R95" s="16">
        <f>IF(Q95&lt;&gt;0,VLOOKUP(Q95,'Supporting Tables'!$A$43:$B$47,2,FALSE),0)</f>
        <v>1</v>
      </c>
      <c r="S95" s="159" t="str">
        <f t="shared" si="17"/>
        <v>Yes</v>
      </c>
      <c r="T95" s="224"/>
      <c r="U95" s="179"/>
    </row>
    <row r="96" spans="1:21" ht="34">
      <c r="A96" s="53" t="s">
        <v>291</v>
      </c>
      <c r="B96" s="228" t="s">
        <v>299</v>
      </c>
      <c r="C96" s="16">
        <f>IF(B96&lt;&gt;0,VLOOKUP(B96,'Supporting Tables'!$A$43:$B$47,2,FALSE),0)</f>
        <v>1</v>
      </c>
      <c r="D96" s="159" t="str">
        <f t="shared" si="14"/>
        <v>Yes</v>
      </c>
      <c r="E96" s="226"/>
      <c r="F96" s="53" t="s">
        <v>303</v>
      </c>
      <c r="G96" s="16"/>
      <c r="H96" s="16"/>
      <c r="I96" s="166"/>
      <c r="J96" s="16"/>
      <c r="K96" s="36"/>
      <c r="L96" s="16"/>
      <c r="M96" s="16"/>
      <c r="N96" s="16"/>
      <c r="O96" s="16"/>
      <c r="P96" s="53" t="s">
        <v>303</v>
      </c>
      <c r="Q96" s="16"/>
      <c r="R96" s="16"/>
      <c r="S96" s="166"/>
      <c r="T96" s="134"/>
      <c r="U96" s="179"/>
    </row>
    <row r="97" spans="1:21" ht="34">
      <c r="A97" s="53" t="s">
        <v>292</v>
      </c>
      <c r="B97" s="228" t="s">
        <v>299</v>
      </c>
      <c r="C97" s="16">
        <f>IF(B97&lt;&gt;0,VLOOKUP(B97,'Supporting Tables'!$A$43:$B$47,2,FALSE),0)</f>
        <v>1</v>
      </c>
      <c r="D97" s="159" t="str">
        <f t="shared" si="14"/>
        <v>Yes</v>
      </c>
      <c r="E97" s="226"/>
      <c r="F97" s="111" t="str">
        <f>IF(F76&lt;&gt;"",F76,"")</f>
        <v/>
      </c>
      <c r="G97" s="228"/>
      <c r="H97" s="16">
        <f>IF(G97&lt;&gt;0,VLOOKUP(G97,'Supporting Tables'!$A$43:$B$47,2,FALSE),0)</f>
        <v>0</v>
      </c>
      <c r="I97" s="159" t="str">
        <f>IF(G76&lt;&gt;"",G76,"")</f>
        <v/>
      </c>
      <c r="J97" s="226"/>
      <c r="K97" s="36"/>
      <c r="L97" s="16"/>
      <c r="M97" s="16"/>
      <c r="N97" s="16"/>
      <c r="O97" s="16"/>
      <c r="P97" s="111" t="str">
        <f>IF(P76&lt;&gt;"",P76,"")</f>
        <v/>
      </c>
      <c r="Q97" s="228"/>
      <c r="R97" s="16">
        <f>IF(Q97&lt;&gt;0,VLOOKUP(Q97,'Supporting Tables'!$A$43:$B$47,2,FALSE),0)</f>
        <v>0</v>
      </c>
      <c r="S97" s="159" t="str">
        <f>IF(Q76&lt;&gt;"",Q76,"")</f>
        <v/>
      </c>
      <c r="T97" s="224"/>
      <c r="U97" s="179"/>
    </row>
    <row r="98" spans="1:21" ht="17">
      <c r="A98" s="53" t="s">
        <v>303</v>
      </c>
      <c r="B98" s="16"/>
      <c r="C98" s="16"/>
      <c r="D98" s="159"/>
      <c r="E98" s="16"/>
      <c r="F98" s="36"/>
      <c r="G98" s="16"/>
      <c r="H98" s="16"/>
      <c r="I98" s="16"/>
      <c r="J98" s="16"/>
      <c r="K98" s="36"/>
      <c r="L98" s="16"/>
      <c r="M98" s="16"/>
      <c r="N98" s="16"/>
      <c r="O98" s="16"/>
      <c r="P98" s="36"/>
      <c r="Q98" s="16"/>
      <c r="R98" s="16"/>
      <c r="S98" s="16"/>
      <c r="T98" s="134"/>
      <c r="U98" s="179"/>
    </row>
    <row r="99" spans="1:21">
      <c r="A99" s="111" t="str">
        <f>IF(A78&lt;&gt;"",A78,"")</f>
        <v/>
      </c>
      <c r="B99" s="228"/>
      <c r="C99" s="16">
        <f>IF(B99&lt;&gt;0,VLOOKUP(B99,'Supporting Tables'!$A$43:$B$47,2,FALSE),0)</f>
        <v>0</v>
      </c>
      <c r="D99" s="159" t="str">
        <f>IF(B78&lt;&gt;"",B78,"")</f>
        <v/>
      </c>
      <c r="E99" s="226"/>
      <c r="F99" s="36"/>
      <c r="G99" s="16"/>
      <c r="H99" s="16"/>
      <c r="I99" s="16"/>
      <c r="J99" s="16"/>
      <c r="K99" s="36"/>
      <c r="L99" s="16"/>
      <c r="M99" s="16"/>
      <c r="N99" s="16"/>
      <c r="O99" s="16"/>
      <c r="P99" s="36"/>
      <c r="Q99" s="16"/>
      <c r="R99" s="16"/>
      <c r="S99" s="16"/>
      <c r="T99" s="134"/>
      <c r="U99" s="179"/>
    </row>
    <row r="100" spans="1:21">
      <c r="A100" s="36"/>
      <c r="B100" s="16"/>
      <c r="C100" s="16"/>
      <c r="D100" s="16"/>
      <c r="E100" s="16"/>
      <c r="F100" s="36"/>
      <c r="G100" s="16"/>
      <c r="H100" s="16"/>
      <c r="I100" s="16"/>
      <c r="J100" s="16"/>
      <c r="K100" s="36"/>
      <c r="L100" s="16"/>
      <c r="M100" s="16"/>
      <c r="N100" s="16"/>
      <c r="O100" s="16"/>
      <c r="P100" s="36"/>
      <c r="Q100" s="16"/>
      <c r="R100" s="16"/>
      <c r="S100" s="16"/>
      <c r="T100" s="134"/>
      <c r="U100" s="179"/>
    </row>
    <row r="101" spans="1:21" ht="19">
      <c r="A101" s="56" t="s">
        <v>304</v>
      </c>
      <c r="B101" s="28" t="str">
        <f>IF(MAX(C86:C99)=0," ",IF((SUMIF(C86:C99,"&gt;0",C86:C99)/COUNTIF(C86:C99,"&gt;0"))&lt;='Supporting Tables'!$B$44,'Supporting Tables'!$A$44,IF(AVERAGE(C86:C99)&lt;='Supporting Tables'!$B$45,'Supporting Tables'!$A$45,IF(AVERAGE(C86:C99)&lt;='Supporting Tables'!$B$46,'Supporting Tables'!$A$46,'Supporting Tables'!$B$47))))</f>
        <v>Moderate</v>
      </c>
      <c r="C101" s="28"/>
      <c r="D101" s="28"/>
      <c r="E101" s="28"/>
      <c r="F101" s="56" t="s">
        <v>304</v>
      </c>
      <c r="G101" s="28" t="str">
        <f>IF(MAX(H86:H97)=0," ",IF((SUMIF(H86:H97,"&gt;0",H86:H97)/COUNTIF(H86:H97,"&gt;0"))&lt;='Supporting Tables'!$B$44,'Supporting Tables'!$A$44,IF(AVERAGE(H86:H97)&lt;='Supporting Tables'!$B$45,'Supporting Tables'!$A$45,IF(AVERAGE(H86:H97)&lt;='Supporting Tables'!$B$46,'Supporting Tables'!$A$46,'Supporting Tables'!$B$47))))</f>
        <v>Moderate</v>
      </c>
      <c r="H101" s="28"/>
      <c r="I101" s="28"/>
      <c r="J101" s="28"/>
      <c r="K101" s="56" t="s">
        <v>297</v>
      </c>
      <c r="L101" s="28" t="str">
        <f>IF(MAX(M86:M94)=0," ",IF((SUMIF(M86:M94,"&gt;0",M86:M94)/COUNTIF(M86:M94,"&gt;0"))&lt;='Supporting Tables'!$B$44,'Supporting Tables'!$A$44,IF(AVERAGE(M86:M94)&lt;='Supporting Tables'!$B$45,'Supporting Tables'!$A$45,IF(AVERAGE(M86:M94)&lt;='Supporting Tables'!$B$46,'Supporting Tables'!$A$46,'Supporting Tables'!$B$47))))</f>
        <v>Moderate</v>
      </c>
      <c r="M101" s="28"/>
      <c r="N101" s="28"/>
      <c r="O101" s="28"/>
      <c r="P101" s="56" t="s">
        <v>297</v>
      </c>
      <c r="Q101" s="28" t="str">
        <f>IF(MAX(R86:R97)=0," ",IF((SUMIF(R86:R97,"&gt;0",R86:R97)/COUNTIF(R86:R97,"&gt;0"))&lt;='Supporting Tables'!$B$44,'Supporting Tables'!$A$44,IF(AVERAGE(R86:R97)&lt;='Supporting Tables'!$B$45,'Supporting Tables'!$A$45,IF(AVERAGE(R86:R97)&lt;='Supporting Tables'!$B$46,'Supporting Tables'!$A$46,'Supporting Tables'!$B$47))))</f>
        <v>Moderate</v>
      </c>
      <c r="R101" s="28"/>
      <c r="S101" s="16"/>
      <c r="T101" s="134"/>
      <c r="U101" s="179"/>
    </row>
    <row r="102" spans="1:21" ht="19">
      <c r="A102" s="308"/>
      <c r="B102" s="309"/>
      <c r="C102" s="309"/>
      <c r="D102" s="309"/>
      <c r="E102" s="212"/>
      <c r="F102" s="309"/>
      <c r="G102" s="309"/>
      <c r="H102" s="309"/>
      <c r="I102" s="309"/>
      <c r="J102" s="212"/>
      <c r="K102" s="309"/>
      <c r="L102" s="309"/>
      <c r="M102" s="309"/>
      <c r="N102" s="309"/>
      <c r="O102" s="212"/>
      <c r="P102" s="309"/>
      <c r="Q102" s="309"/>
      <c r="R102" s="309"/>
      <c r="S102" s="309"/>
      <c r="T102" s="212"/>
      <c r="U102" s="179"/>
    </row>
    <row r="103" spans="1:21" ht="19">
      <c r="A103" s="319" t="s">
        <v>310</v>
      </c>
      <c r="B103" s="320"/>
      <c r="C103" s="320"/>
      <c r="D103" s="320"/>
      <c r="E103" s="214"/>
      <c r="F103" s="320" t="s">
        <v>310</v>
      </c>
      <c r="G103" s="320"/>
      <c r="H103" s="320"/>
      <c r="I103" s="320"/>
      <c r="J103" s="214"/>
      <c r="K103" s="320" t="s">
        <v>310</v>
      </c>
      <c r="L103" s="320"/>
      <c r="M103" s="320"/>
      <c r="N103" s="320"/>
      <c r="O103" s="214"/>
      <c r="P103" s="320" t="s">
        <v>310</v>
      </c>
      <c r="Q103" s="320"/>
      <c r="R103" s="320"/>
      <c r="S103" s="320"/>
      <c r="T103" s="214"/>
      <c r="U103" s="179"/>
    </row>
    <row r="104" spans="1:21" ht="19">
      <c r="A104" s="317" t="s">
        <v>296</v>
      </c>
      <c r="B104" s="318"/>
      <c r="C104" s="318"/>
      <c r="D104" s="318"/>
      <c r="E104" s="214" t="s">
        <v>36</v>
      </c>
      <c r="F104" s="318" t="s">
        <v>296</v>
      </c>
      <c r="G104" s="318"/>
      <c r="H104" s="318"/>
      <c r="I104" s="318"/>
      <c r="J104" s="214" t="s">
        <v>36</v>
      </c>
      <c r="K104" s="318" t="s">
        <v>296</v>
      </c>
      <c r="L104" s="318"/>
      <c r="M104" s="318"/>
      <c r="N104" s="318"/>
      <c r="O104" s="214" t="s">
        <v>36</v>
      </c>
      <c r="P104" s="318" t="s">
        <v>296</v>
      </c>
      <c r="Q104" s="318"/>
      <c r="R104" s="318"/>
      <c r="S104" s="318"/>
      <c r="T104" s="214" t="s">
        <v>36</v>
      </c>
      <c r="U104" s="179"/>
    </row>
    <row r="105" spans="1:21">
      <c r="A105" s="36" t="s">
        <v>311</v>
      </c>
      <c r="B105" s="222" t="s">
        <v>131</v>
      </c>
      <c r="C105" s="16">
        <f>IF(B105&lt;&gt;0,VLOOKUP(B105,'Supporting Tables'!$A$50:$B$53,2,FALSE),-1)</f>
        <v>3</v>
      </c>
      <c r="D105" s="16"/>
      <c r="E105" s="226"/>
      <c r="F105" s="36" t="s">
        <v>311</v>
      </c>
      <c r="G105" s="222" t="s">
        <v>131</v>
      </c>
      <c r="H105" s="16">
        <f>IF(G105&lt;&gt;0,VLOOKUP(G105,'Supporting Tables'!$A$50:$B$53,2,FALSE),-1)</f>
        <v>3</v>
      </c>
      <c r="I105" s="16"/>
      <c r="J105" s="226"/>
      <c r="K105" s="36" t="s">
        <v>311</v>
      </c>
      <c r="L105" s="222" t="s">
        <v>131</v>
      </c>
      <c r="M105" s="16">
        <f>IF(L105&lt;&gt;0,VLOOKUP(L105,'Supporting Tables'!$A$50:$B$53,2,FALSE),-1)</f>
        <v>3</v>
      </c>
      <c r="N105" s="16"/>
      <c r="O105" s="226"/>
      <c r="P105" s="36" t="s">
        <v>311</v>
      </c>
      <c r="Q105" s="222" t="s">
        <v>130</v>
      </c>
      <c r="R105" s="16">
        <f>IF(Q105&lt;&gt;0,VLOOKUP(Q105,'Supporting Tables'!$A$50:$B$53,2,FALSE),-1)</f>
        <v>2</v>
      </c>
      <c r="S105" s="16"/>
      <c r="T105" s="224"/>
      <c r="U105" s="179"/>
    </row>
    <row r="106" spans="1:21" ht="34">
      <c r="A106" s="64" t="s">
        <v>312</v>
      </c>
      <c r="B106" s="230" t="s">
        <v>261</v>
      </c>
      <c r="C106" s="16">
        <f>IF(B106&lt;&gt;0,VLOOKUP(B106,'Supporting Tables'!$A$57:$B$60,2,FALSE),-1)</f>
        <v>3</v>
      </c>
      <c r="D106" s="16"/>
      <c r="E106" s="226"/>
      <c r="F106" s="64" t="s">
        <v>312</v>
      </c>
      <c r="G106" s="230" t="s">
        <v>261</v>
      </c>
      <c r="H106" s="16">
        <f>IF(G106&lt;&gt;0,VLOOKUP(G106,'Supporting Tables'!$A$57:$B$60,2,FALSE),-1)</f>
        <v>3</v>
      </c>
      <c r="I106" s="16"/>
      <c r="J106" s="226"/>
      <c r="K106" s="64" t="s">
        <v>312</v>
      </c>
      <c r="L106" s="230" t="s">
        <v>261</v>
      </c>
      <c r="M106" s="16">
        <f>IF(L106&lt;&gt;0,VLOOKUP(L106,'Supporting Tables'!$A$57:$B$60,2,FALSE),-1)</f>
        <v>3</v>
      </c>
      <c r="N106" s="16"/>
      <c r="O106" s="226"/>
      <c r="P106" s="64" t="s">
        <v>312</v>
      </c>
      <c r="Q106" s="230" t="s">
        <v>261</v>
      </c>
      <c r="R106" s="16">
        <f>IF(Q106&lt;&gt;0,VLOOKUP(Q106,'Supporting Tables'!$A$57:$B$60,2,FALSE),-1)</f>
        <v>3</v>
      </c>
      <c r="S106" s="16"/>
      <c r="T106" s="224"/>
      <c r="U106" s="179"/>
    </row>
    <row r="107" spans="1:21">
      <c r="A107" s="36"/>
      <c r="B107" s="16"/>
      <c r="C107" s="16"/>
      <c r="D107" s="16"/>
      <c r="E107" s="16"/>
      <c r="F107" s="36"/>
      <c r="G107" s="16"/>
      <c r="H107" s="16"/>
      <c r="I107" s="16"/>
      <c r="J107" s="16"/>
      <c r="K107" s="36"/>
      <c r="L107" s="16"/>
      <c r="M107" s="16"/>
      <c r="N107" s="16"/>
      <c r="O107" s="16"/>
      <c r="P107" s="36"/>
      <c r="Q107" s="16"/>
      <c r="R107" s="16"/>
      <c r="S107" s="16"/>
      <c r="T107" s="134"/>
      <c r="U107" s="179"/>
    </row>
    <row r="108" spans="1:21" ht="19">
      <c r="A108" s="56" t="s">
        <v>313</v>
      </c>
      <c r="B108" s="28" t="str">
        <f>IF(SUM(C105,C106)&lt;0," ",IF(C105*C106&lt;='Supporting Tables'!$D$57,'Supporting Tables'!$A$57,IF(C105*C106&lt;='Supporting Tables'!$D$58,'Supporting Tables'!$A$58,IF(C105*C106&lt;='Supporting Tables'!$D$59,'Supporting Tables'!$A$59,'Supporting Tables'!$A$60))))</f>
        <v>Very large</v>
      </c>
      <c r="C108" s="28"/>
      <c r="D108" s="28"/>
      <c r="E108" s="28"/>
      <c r="F108" s="56" t="s">
        <v>313</v>
      </c>
      <c r="G108" s="28" t="str">
        <f>IF(SUM(H105,H106)&lt;0," ",IF(H105*H106&lt;='Supporting Tables'!$D$57,'Supporting Tables'!$A$57,IF(H105*H106&lt;='Supporting Tables'!$D$58,'Supporting Tables'!$A$58,IF(H105*H106&lt;='Supporting Tables'!$D$59,'Supporting Tables'!$A$59,'Supporting Tables'!$A$60))))</f>
        <v>Very large</v>
      </c>
      <c r="H108" s="28"/>
      <c r="I108" s="28"/>
      <c r="J108" s="28"/>
      <c r="K108" s="56" t="s">
        <v>313</v>
      </c>
      <c r="L108" s="28" t="str">
        <f>IF(SUM(M105,M106)&lt;0," ",IF(M105*M106&lt;='Supporting Tables'!$D$57,'Supporting Tables'!$A$57,IF(M105*M106&lt;='Supporting Tables'!$D$58,'Supporting Tables'!$A$58,IF(M105*M106&lt;='Supporting Tables'!$D$59,'Supporting Tables'!$A$59,'Supporting Tables'!$A$60))))</f>
        <v>Very large</v>
      </c>
      <c r="M108" s="28"/>
      <c r="N108" s="28"/>
      <c r="O108" s="28"/>
      <c r="P108" s="56" t="s">
        <v>313</v>
      </c>
      <c r="Q108" s="28" t="str">
        <f>IF(SUM(R105,R106)&lt;0," ",IF(R105*R106&lt;='Supporting Tables'!$D$57,'Supporting Tables'!$A$57,IF(R105*R106&lt;='Supporting Tables'!$D$58,'Supporting Tables'!$A$58,IF(R105*R106&lt;='Supporting Tables'!$D$59,'Supporting Tables'!$A$59,'Supporting Tables'!$A$60))))</f>
        <v>Large</v>
      </c>
      <c r="R108" s="28"/>
      <c r="S108" s="28"/>
      <c r="T108" s="134"/>
      <c r="U108" s="179"/>
    </row>
    <row r="109" spans="1:21" ht="19">
      <c r="A109" s="308"/>
      <c r="B109" s="309"/>
      <c r="C109" s="309"/>
      <c r="D109" s="309"/>
      <c r="E109" s="212"/>
      <c r="F109" s="309"/>
      <c r="G109" s="309"/>
      <c r="H109" s="309"/>
      <c r="I109" s="309"/>
      <c r="J109" s="212"/>
      <c r="K109" s="309"/>
      <c r="L109" s="309"/>
      <c r="M109" s="309"/>
      <c r="N109" s="309"/>
      <c r="O109" s="212"/>
      <c r="P109" s="309"/>
      <c r="Q109" s="309"/>
      <c r="R109" s="309"/>
      <c r="S109" s="309"/>
      <c r="T109" s="212"/>
      <c r="U109" s="179"/>
    </row>
    <row r="110" spans="1:21" ht="19">
      <c r="A110" s="319" t="s">
        <v>318</v>
      </c>
      <c r="B110" s="320"/>
      <c r="C110" s="320"/>
      <c r="D110" s="320"/>
      <c r="E110" s="214"/>
      <c r="F110" s="320" t="s">
        <v>318</v>
      </c>
      <c r="G110" s="320"/>
      <c r="H110" s="320"/>
      <c r="I110" s="320"/>
      <c r="J110" s="214"/>
      <c r="K110" s="320" t="s">
        <v>318</v>
      </c>
      <c r="L110" s="320"/>
      <c r="M110" s="320"/>
      <c r="N110" s="320"/>
      <c r="O110" s="214"/>
      <c r="P110" s="320" t="s">
        <v>318</v>
      </c>
      <c r="Q110" s="320"/>
      <c r="R110" s="320"/>
      <c r="S110" s="320"/>
      <c r="T110" s="214"/>
      <c r="U110" s="179"/>
    </row>
    <row r="111" spans="1:21" ht="19">
      <c r="A111" s="317" t="s">
        <v>296</v>
      </c>
      <c r="B111" s="318"/>
      <c r="C111" s="318"/>
      <c r="D111" s="318"/>
      <c r="E111" s="214" t="s">
        <v>36</v>
      </c>
      <c r="F111" s="318" t="s">
        <v>296</v>
      </c>
      <c r="G111" s="318"/>
      <c r="H111" s="318"/>
      <c r="I111" s="318"/>
      <c r="J111" s="214" t="s">
        <v>36</v>
      </c>
      <c r="K111" s="318" t="s">
        <v>296</v>
      </c>
      <c r="L111" s="318"/>
      <c r="M111" s="318"/>
      <c r="N111" s="318"/>
      <c r="O111" s="214" t="s">
        <v>36</v>
      </c>
      <c r="P111" s="318" t="s">
        <v>296</v>
      </c>
      <c r="Q111" s="318"/>
      <c r="R111" s="318"/>
      <c r="S111" s="318"/>
      <c r="T111" s="214" t="s">
        <v>36</v>
      </c>
      <c r="U111" s="179"/>
    </row>
    <row r="112" spans="1:21">
      <c r="A112" s="36" t="s">
        <v>319</v>
      </c>
      <c r="B112" s="222" t="s">
        <v>129</v>
      </c>
      <c r="C112" s="16">
        <f>IF(B112&lt;&gt;0,VLOOKUP(B112,'Supporting Tables'!$A$50:$B$53,2,FALSE),-1)</f>
        <v>1</v>
      </c>
      <c r="D112" s="16"/>
      <c r="E112" s="226"/>
      <c r="F112" s="36" t="s">
        <v>319</v>
      </c>
      <c r="G112" s="222" t="s">
        <v>129</v>
      </c>
      <c r="H112" s="16">
        <f>IF(G112&lt;&gt;0,VLOOKUP(G112,'Supporting Tables'!$A$50:$B$53,2,FALSE),-1)</f>
        <v>1</v>
      </c>
      <c r="I112" s="16"/>
      <c r="J112" s="226"/>
      <c r="K112" s="36" t="s">
        <v>319</v>
      </c>
      <c r="L112" s="222" t="s">
        <v>129</v>
      </c>
      <c r="M112" s="16">
        <f>IF(L112&lt;&gt;0,VLOOKUP(L112,'Supporting Tables'!$A$50:$B$53,2,FALSE),-1)</f>
        <v>1</v>
      </c>
      <c r="N112" s="16"/>
      <c r="O112" s="226"/>
      <c r="P112" s="65" t="s">
        <v>319</v>
      </c>
      <c r="Q112" s="222" t="s">
        <v>129</v>
      </c>
      <c r="R112" s="16">
        <f>IF(Q112&lt;&gt;0,VLOOKUP(Q112,'Supporting Tables'!$A$50:$B$53,2,FALSE),-1)</f>
        <v>1</v>
      </c>
      <c r="S112" s="16"/>
      <c r="T112" s="224"/>
      <c r="U112" s="179"/>
    </row>
    <row r="113" spans="1:21" ht="34">
      <c r="A113" s="64" t="s">
        <v>320</v>
      </c>
      <c r="B113" s="230" t="s">
        <v>130</v>
      </c>
      <c r="C113" s="16">
        <f>IF(B113&lt;&gt;0,VLOOKUP(B113,'Supporting Tables'!$A$57:$B$60,2,FALSE),-1)</f>
        <v>2</v>
      </c>
      <c r="D113" s="16"/>
      <c r="E113" s="226"/>
      <c r="F113" s="64" t="s">
        <v>320</v>
      </c>
      <c r="G113" s="230" t="s">
        <v>130</v>
      </c>
      <c r="H113" s="16">
        <f>IF(G113&lt;&gt;0,VLOOKUP(G113,'Supporting Tables'!$A$57:$B$60,2,FALSE),-1)</f>
        <v>2</v>
      </c>
      <c r="I113" s="16"/>
      <c r="J113" s="226"/>
      <c r="K113" s="64" t="s">
        <v>320</v>
      </c>
      <c r="L113" s="230" t="s">
        <v>130</v>
      </c>
      <c r="M113" s="16">
        <f>IF(L113&lt;&gt;0,VLOOKUP(L113,'Supporting Tables'!$A$57:$B$60,2,FALSE),-1)</f>
        <v>2</v>
      </c>
      <c r="N113" s="16"/>
      <c r="O113" s="226"/>
      <c r="P113" s="53" t="s">
        <v>320</v>
      </c>
      <c r="Q113" s="230" t="s">
        <v>130</v>
      </c>
      <c r="R113" s="16">
        <f>IF(Q113&lt;&gt;0,VLOOKUP(Q113,'Supporting Tables'!$A$57:$B$60,2,FALSE),-1)</f>
        <v>2</v>
      </c>
      <c r="S113" s="16"/>
      <c r="T113" s="224"/>
      <c r="U113" s="179"/>
    </row>
    <row r="114" spans="1:21">
      <c r="A114" s="36"/>
      <c r="B114" s="16"/>
      <c r="C114" s="16"/>
      <c r="D114" s="16"/>
      <c r="E114" s="16"/>
      <c r="F114" s="36"/>
      <c r="G114" s="16"/>
      <c r="H114" s="16"/>
      <c r="I114" s="16"/>
      <c r="J114" s="16"/>
      <c r="K114" s="36"/>
      <c r="L114" s="16"/>
      <c r="M114" s="16"/>
      <c r="N114" s="16"/>
      <c r="O114" s="16"/>
      <c r="P114" s="36"/>
      <c r="Q114" s="16"/>
      <c r="R114" s="16"/>
      <c r="S114" s="16"/>
      <c r="T114" s="134"/>
      <c r="U114" s="179"/>
    </row>
    <row r="115" spans="1:21" ht="19">
      <c r="A115" s="56" t="s">
        <v>321</v>
      </c>
      <c r="B115" s="28" t="str">
        <f>IF(SUM(C112,C113)&lt;0," ",IF(C112*C113&lt;='Supporting Tables'!$D$57,'Supporting Tables'!$A$57,IF(C112*C113&lt;='Supporting Tables'!$D$58,'Supporting Tables'!$A$58,IF(C112*C113&lt;='Supporting Tables'!$D$59,'Supporting Tables'!$A$59,'Supporting Tables'!$A$60))))</f>
        <v>Small</v>
      </c>
      <c r="C115" s="28"/>
      <c r="D115" s="28"/>
      <c r="E115" s="28"/>
      <c r="F115" s="56" t="s">
        <v>321</v>
      </c>
      <c r="G115" s="28" t="str">
        <f>IF(SUM(H112,H113)&lt;0," ",IF(H112*H113&lt;='Supporting Tables'!$D$57,'Supporting Tables'!$A$57,IF(H112*H113&lt;='Supporting Tables'!$D$58,'Supporting Tables'!$A$58,IF(H112*H113&lt;='Supporting Tables'!$D$59,'Supporting Tables'!$A$59,'Supporting Tables'!$A$60))))</f>
        <v>Small</v>
      </c>
      <c r="H115" s="28"/>
      <c r="I115" s="28"/>
      <c r="J115" s="28"/>
      <c r="K115" s="56" t="s">
        <v>321</v>
      </c>
      <c r="L115" s="28" t="str">
        <f>IF(SUM(M112,M113)&lt;0," ",IF(M112*M113&lt;='Supporting Tables'!$D$57,'Supporting Tables'!$A$57,IF(M112*M113&lt;='Supporting Tables'!$D$58,'Supporting Tables'!$A$58,IF(M112*M113&lt;='Supporting Tables'!$D$59,'Supporting Tables'!$A$59,'Supporting Tables'!$A$60))))</f>
        <v>Small</v>
      </c>
      <c r="M115" s="28"/>
      <c r="N115" s="28"/>
      <c r="O115" s="28"/>
      <c r="P115" s="56" t="s">
        <v>321</v>
      </c>
      <c r="Q115" s="28" t="str">
        <f>IF(SUM(R112,R113)&lt;0," ",IF(R112*R113&lt;='Supporting Tables'!$D$57,'Supporting Tables'!$A$57,IF(R112*R113&lt;='Supporting Tables'!$D$58,'Supporting Tables'!$A$58,IF(R112*R113&lt;='Supporting Tables'!$D$59,'Supporting Tables'!$A$59,'Supporting Tables'!$A$60))))</f>
        <v>Small</v>
      </c>
      <c r="R115" s="28"/>
      <c r="S115" s="28"/>
      <c r="T115" s="135"/>
      <c r="U115" s="179"/>
    </row>
    <row r="116" spans="1:21" ht="21">
      <c r="A116" s="51" t="s">
        <v>270</v>
      </c>
      <c r="B116" s="16"/>
      <c r="C116" s="16"/>
      <c r="D116" s="16"/>
      <c r="E116" s="16"/>
      <c r="F116" s="51" t="s">
        <v>270</v>
      </c>
      <c r="G116" s="16"/>
      <c r="H116" s="16"/>
      <c r="I116" s="16"/>
      <c r="J116" s="16"/>
      <c r="K116" s="51" t="s">
        <v>270</v>
      </c>
      <c r="L116" s="16"/>
      <c r="M116" s="16"/>
      <c r="N116" s="16"/>
      <c r="O116" s="16"/>
      <c r="P116" s="51" t="s">
        <v>270</v>
      </c>
      <c r="Q116" s="16"/>
      <c r="R116" s="16"/>
      <c r="S116" s="16"/>
      <c r="T116" s="134"/>
      <c r="U116" s="179"/>
    </row>
    <row r="117" spans="1:21">
      <c r="A117" s="107" t="s">
        <v>297</v>
      </c>
      <c r="B117" s="43" t="str">
        <f>B82</f>
        <v>Many</v>
      </c>
      <c r="C117" s="16">
        <f>IF(B54&lt;&gt;0,VLOOKUP(B117,'Supporting Tables'!$A$63:$B$66,2,FALSE),0)</f>
        <v>3</v>
      </c>
      <c r="D117" s="16"/>
      <c r="E117" s="16"/>
      <c r="F117" s="107" t="s">
        <v>297</v>
      </c>
      <c r="G117" s="43" t="str">
        <f>G82</f>
        <v>Many</v>
      </c>
      <c r="H117" s="16">
        <f>IF(G54&lt;&gt;0,VLOOKUP(G117,'Supporting Tables'!$A$63:$B$66,2,FALSE),0)</f>
        <v>3</v>
      </c>
      <c r="I117" s="16"/>
      <c r="J117" s="16"/>
      <c r="K117" s="107" t="s">
        <v>297</v>
      </c>
      <c r="L117" s="43" t="str">
        <f>L82</f>
        <v>Many</v>
      </c>
      <c r="M117" s="16">
        <f>IF(L54&lt;&gt;0,VLOOKUP(L117,'Supporting Tables'!$A$63:$B$66,2,FALSE),0)</f>
        <v>3</v>
      </c>
      <c r="N117" s="16"/>
      <c r="O117" s="16"/>
      <c r="P117" s="107" t="s">
        <v>297</v>
      </c>
      <c r="Q117" s="43" t="str">
        <f>Q82</f>
        <v>Many</v>
      </c>
      <c r="R117" s="16">
        <f>IF(Q54&lt;&gt;0,VLOOKUP(Q117,'Supporting Tables'!$A$63:$B$66,2,FALSE),0)</f>
        <v>0</v>
      </c>
      <c r="S117" s="16"/>
      <c r="T117" s="134"/>
      <c r="U117" s="179"/>
    </row>
    <row r="118" spans="1:21">
      <c r="A118" s="107" t="s">
        <v>304</v>
      </c>
      <c r="B118" s="43" t="str">
        <f>B101</f>
        <v>Moderate</v>
      </c>
      <c r="C118" s="16">
        <f>IF(B55&lt;&gt;0,VLOOKUP(B118,'Supporting Tables'!$A$44:$C$47,3,FALSE),0)</f>
        <v>2</v>
      </c>
      <c r="D118" s="16"/>
      <c r="E118" s="16"/>
      <c r="F118" s="107" t="s">
        <v>304</v>
      </c>
      <c r="G118" s="43" t="str">
        <f>G101</f>
        <v>Moderate</v>
      </c>
      <c r="H118" s="16">
        <f>IF(G55&lt;&gt;0,VLOOKUP(G118,'Supporting Tables'!$A$44:$C$47,3,FALSE),0)</f>
        <v>2</v>
      </c>
      <c r="I118" s="16"/>
      <c r="J118" s="16"/>
      <c r="K118" s="107" t="s">
        <v>304</v>
      </c>
      <c r="L118" s="43" t="str">
        <f>L101</f>
        <v>Moderate</v>
      </c>
      <c r="M118" s="16">
        <f>IF(L55&lt;&gt;0,VLOOKUP(L118,'Supporting Tables'!$A$44:$C$47,3,FALSE),0)</f>
        <v>2</v>
      </c>
      <c r="N118" s="16"/>
      <c r="O118" s="16"/>
      <c r="P118" s="107" t="s">
        <v>304</v>
      </c>
      <c r="Q118" s="43" t="str">
        <f>Q101</f>
        <v>Moderate</v>
      </c>
      <c r="R118" s="16">
        <f>IF(Q55&lt;&gt;0,VLOOKUP(Q118,'Supporting Tables'!$A$44:$C$47,3,FALSE),0)</f>
        <v>0</v>
      </c>
      <c r="S118" s="16"/>
      <c r="T118" s="134"/>
      <c r="U118" s="179"/>
    </row>
    <row r="119" spans="1:21">
      <c r="A119" s="107" t="s">
        <v>313</v>
      </c>
      <c r="B119" s="43" t="str">
        <f>B108</f>
        <v>Very large</v>
      </c>
      <c r="C119" s="16">
        <f>IF(B119&lt;&gt;" ",VLOOKUP(B119,'Supporting Tables'!$A$57:$E$60,5,FALSE),0)</f>
        <v>1</v>
      </c>
      <c r="D119" s="16"/>
      <c r="E119" s="16"/>
      <c r="F119" s="107" t="s">
        <v>313</v>
      </c>
      <c r="G119" s="43" t="str">
        <f>G108</f>
        <v>Very large</v>
      </c>
      <c r="H119" s="16">
        <f>IF(AND(G56&lt;&gt;0,G119&lt;&gt;" "),VLOOKUP(G119,'Supporting Tables'!$A$57:$E$60,5,FALSE),0)</f>
        <v>1</v>
      </c>
      <c r="I119" s="16"/>
      <c r="J119" s="16"/>
      <c r="K119" s="107" t="s">
        <v>313</v>
      </c>
      <c r="L119" s="43" t="str">
        <f>L108</f>
        <v>Very large</v>
      </c>
      <c r="M119" s="16">
        <f>IF(AND(L56&lt;&gt;0,L119&lt;&gt;" "),VLOOKUP(L119,'Supporting Tables'!$A$57:$E$60,5,FALSE),0)</f>
        <v>1</v>
      </c>
      <c r="N119" s="16"/>
      <c r="O119" s="16"/>
      <c r="P119" s="107" t="s">
        <v>313</v>
      </c>
      <c r="Q119" s="43" t="str">
        <f>Q108</f>
        <v>Large</v>
      </c>
      <c r="R119" s="16">
        <f>IF(AND(Q56&lt;&gt;0,Q119&lt;&gt;" "),VLOOKUP(Q119,'Supporting Tables'!$A$57:$E$60,5,FALSE),0)</f>
        <v>0</v>
      </c>
      <c r="S119" s="16"/>
      <c r="T119" s="134"/>
      <c r="U119" s="179"/>
    </row>
    <row r="120" spans="1:21">
      <c r="A120" s="107" t="s">
        <v>321</v>
      </c>
      <c r="B120" s="66" t="str">
        <f>B115</f>
        <v>Small</v>
      </c>
      <c r="C120" s="16">
        <f>IF(B120&lt;&gt;" ",VLOOKUP(B120,'Supporting Tables'!$A$57:$E$60,5,FALSE),0)</f>
        <v>4</v>
      </c>
      <c r="D120" s="16"/>
      <c r="E120" s="16"/>
      <c r="F120" s="107" t="s">
        <v>321</v>
      </c>
      <c r="G120" s="66" t="str">
        <f>G115</f>
        <v>Small</v>
      </c>
      <c r="H120" s="16">
        <f>IF(AND(G57&lt;&gt;0,G120&lt;&gt;" "),VLOOKUP(G120,'Supporting Tables'!$A$57:$E$60,5,FALSE),0)</f>
        <v>4</v>
      </c>
      <c r="I120" s="16"/>
      <c r="J120" s="16"/>
      <c r="K120" s="107" t="s">
        <v>321</v>
      </c>
      <c r="L120" s="66" t="str">
        <f>L115</f>
        <v>Small</v>
      </c>
      <c r="M120" s="16">
        <f>IF(AND(L57&lt;&gt;0,L120&lt;&gt;" "),VLOOKUP(L120,'Supporting Tables'!$A$57:$E$60,5,FALSE),0)</f>
        <v>4</v>
      </c>
      <c r="N120" s="16"/>
      <c r="O120" s="16"/>
      <c r="P120" s="107" t="s">
        <v>321</v>
      </c>
      <c r="Q120" s="66" t="str">
        <f>Q115</f>
        <v>Small</v>
      </c>
      <c r="R120" s="16">
        <f>IF(AND(Q57&lt;&gt;0,Q120&lt;&gt;" "),VLOOKUP(Q120,'Supporting Tables'!$A$57:$E$60,5,FALSE),0)</f>
        <v>4</v>
      </c>
      <c r="S120" s="16"/>
      <c r="T120" s="134"/>
      <c r="U120" s="179"/>
    </row>
    <row r="121" spans="1:21">
      <c r="A121" s="108" t="s">
        <v>322</v>
      </c>
      <c r="B121" s="16" t="str">
        <f>IF(MAX('Risk Assessment-Worked Example'!C117:C120)&gt;0,INDEX('Supporting Tables'!$J$45:$M$53,(('Risk Assessment-Worked Example'!$C$117-1)*'Supporting Tables'!$B$66)+'Risk Assessment-Worked Example'!$C$118,MIN('Risk Assessment-Worked Example'!C119:C120))," ")</f>
        <v>Medium</v>
      </c>
      <c r="C121" s="16">
        <f>IF(B120&lt;&gt;" ",VLOOKUP(B121,'Supporting Tables'!$A$51:$B$53,2,FALSE),0)</f>
        <v>2</v>
      </c>
      <c r="D121" s="16"/>
      <c r="E121" s="16"/>
      <c r="F121" s="108" t="s">
        <v>322</v>
      </c>
      <c r="G121" s="16" t="str">
        <f>IF(MAX('Risk Assessment-Worked Example'!H117:H120)&gt;0,INDEX('Supporting Tables'!$J$45:$M$53,(('Risk Assessment-Worked Example'!$C$117-1)*'Supporting Tables'!$B$66)+'Risk Assessment-Worked Example'!$C$118,MAX('Risk Assessment-Worked Example'!H119:H120))," ")</f>
        <v>Low</v>
      </c>
      <c r="H121" s="16">
        <f>IF(AND(G57&lt;&gt;0,G120&lt;&gt;" "),VLOOKUP(G121,'Supporting Tables'!$A$51:$B$53,2,FALSE),0)</f>
        <v>1</v>
      </c>
      <c r="I121" s="16"/>
      <c r="J121" s="16"/>
      <c r="K121" s="108" t="s">
        <v>322</v>
      </c>
      <c r="L121" s="16" t="str">
        <f>IF(MAX('Risk Assessment-Worked Example'!M117:M120)&gt;0,INDEX('Supporting Tables'!$J$45:$M$53,(('Risk Assessment-Worked Example'!$C$117-1)*'Supporting Tables'!$B$66)+'Risk Assessment-Worked Example'!$C$118,MAX('Risk Assessment-Worked Example'!M119:M120))," ")</f>
        <v>Low</v>
      </c>
      <c r="M121" s="16">
        <f>IF(AND(L57&lt;&gt;0,L120&lt;&gt;" "),VLOOKUP(L121,'Supporting Tables'!$A$51:$B$53,2,FALSE),0)</f>
        <v>1</v>
      </c>
      <c r="N121" s="16"/>
      <c r="O121" s="16"/>
      <c r="P121" s="108" t="s">
        <v>322</v>
      </c>
      <c r="Q121" s="16" t="str">
        <f>IF(MAX('Risk Assessment-Worked Example'!R117:R120)&gt;0,INDEX('Supporting Tables'!$J$45:$M$53,(('Risk Assessment-Worked Example'!$C$117-1)*'Supporting Tables'!$B$66)+'Risk Assessment-Worked Example'!$C$118,MAX('Risk Assessment-Worked Example'!R119:R120))," ")</f>
        <v>Low</v>
      </c>
      <c r="R121" s="16">
        <f>IF(AND(Q57&lt;&gt;0,Q120&lt;&gt;" "),VLOOKUP(Q121,'Supporting Tables'!$A$51:$B$53,2,FALSE),0)</f>
        <v>1</v>
      </c>
      <c r="S121" s="16"/>
      <c r="T121" s="134"/>
      <c r="U121" s="179"/>
    </row>
    <row r="122" spans="1:21">
      <c r="A122" s="108" t="s">
        <v>269</v>
      </c>
      <c r="B122" s="16" t="str">
        <f>B57</f>
        <v>High</v>
      </c>
      <c r="C122" s="16"/>
      <c r="D122" s="16"/>
      <c r="E122" s="16"/>
      <c r="F122" s="108" t="s">
        <v>269</v>
      </c>
      <c r="G122" s="16" t="str">
        <f>G57</f>
        <v>Medium</v>
      </c>
      <c r="H122" s="16"/>
      <c r="I122" s="16"/>
      <c r="J122" s="16"/>
      <c r="K122" s="108" t="s">
        <v>269</v>
      </c>
      <c r="L122" s="16" t="str">
        <f>L57</f>
        <v>None</v>
      </c>
      <c r="M122" s="16"/>
      <c r="N122" s="16"/>
      <c r="O122" s="16"/>
      <c r="P122" s="108" t="s">
        <v>269</v>
      </c>
      <c r="Q122" s="16" t="str">
        <f>Q57</f>
        <v>Medium</v>
      </c>
      <c r="R122" s="16"/>
      <c r="S122" s="16"/>
      <c r="T122" s="134"/>
      <c r="U122" s="179"/>
    </row>
    <row r="123" spans="1:21" s="16" customFormat="1" ht="21">
      <c r="A123" s="190" t="s">
        <v>323</v>
      </c>
      <c r="B123" s="28" t="str">
        <f>IF(MAX(C117:C121)&gt;0,INDEX('Supporting Tables'!$I$59:$K$62,VLOOKUP(B122,'Supporting Tables'!$H$34:$I$38,2,FALSE),'Risk Assessment-Worked Example'!C121),"")</f>
        <v>High</v>
      </c>
      <c r="C123" s="28"/>
      <c r="D123" s="28"/>
      <c r="E123" s="28"/>
      <c r="F123" s="190" t="s">
        <v>323</v>
      </c>
      <c r="G123" s="28" t="str">
        <f>IF(MAX(H117:H121)&gt;0,INDEX('Supporting Tables'!$I$59:$K$62,VLOOKUP(G122,'Supporting Tables'!$H$34:$I$38,2,FALSE),'Risk Assessment-Worked Example'!H121),"")</f>
        <v>High</v>
      </c>
      <c r="H123" s="28"/>
      <c r="I123" s="28"/>
      <c r="J123" s="28"/>
      <c r="K123" s="190" t="s">
        <v>323</v>
      </c>
      <c r="L123" s="28" t="str">
        <f>IF(MAX(M117:M121)&gt;0,INDEX('Supporting Tables'!$I$59:$K$62,VLOOKUP(L122,'Supporting Tables'!$H$34:$I$38,2,FALSE),'Risk Assessment-Worked Example'!M121),"")</f>
        <v>None</v>
      </c>
      <c r="M123" s="28"/>
      <c r="N123" s="28"/>
      <c r="O123" s="28"/>
      <c r="P123" s="190" t="s">
        <v>323</v>
      </c>
      <c r="Q123" s="28" t="str">
        <f>IF(MAX(R117:R121)&gt;0,INDEX('Supporting Tables'!$I$59:$K$62,VLOOKUP(Q122,'Supporting Tables'!$H$34:$I$38,2,FALSE),'Risk Assessment-Worked Example'!R121),"")</f>
        <v>High</v>
      </c>
      <c r="R123" s="28"/>
      <c r="S123" s="28"/>
      <c r="T123" s="135"/>
      <c r="U123" s="180"/>
    </row>
    <row r="124" spans="1:21" ht="21">
      <c r="A124" s="141"/>
      <c r="B124" s="16"/>
      <c r="C124" s="16"/>
      <c r="D124" s="16"/>
      <c r="E124" s="16"/>
      <c r="F124" s="57"/>
      <c r="G124" s="16"/>
      <c r="H124" s="16"/>
      <c r="I124" s="16"/>
      <c r="J124" s="16"/>
      <c r="K124" s="57"/>
      <c r="L124" s="16"/>
      <c r="M124" s="16"/>
      <c r="N124" s="16"/>
      <c r="O124" s="16"/>
      <c r="P124" s="57"/>
      <c r="Q124" s="16"/>
      <c r="R124" s="16"/>
      <c r="S124" s="16"/>
      <c r="T124" s="134"/>
    </row>
    <row r="125" spans="1:21">
      <c r="A125" s="136"/>
      <c r="B125" s="137"/>
      <c r="C125" s="137"/>
      <c r="D125" s="137"/>
      <c r="E125" s="137"/>
      <c r="F125" s="137"/>
      <c r="G125" s="137"/>
      <c r="H125" s="137"/>
      <c r="I125" s="137"/>
      <c r="J125" s="137"/>
      <c r="K125" s="137"/>
      <c r="L125" s="137"/>
      <c r="M125" s="137"/>
      <c r="N125" s="137"/>
      <c r="O125" s="137"/>
      <c r="P125" s="137"/>
      <c r="Q125" s="137"/>
      <c r="R125" s="137"/>
      <c r="S125" s="137"/>
      <c r="T125" s="139"/>
    </row>
    <row r="126" spans="1:21" ht="21">
      <c r="A126" s="325" t="s">
        <v>338</v>
      </c>
      <c r="B126" s="326"/>
      <c r="C126" s="326"/>
      <c r="D126" s="326"/>
      <c r="E126" s="326"/>
      <c r="F126" s="326"/>
      <c r="G126" s="326"/>
      <c r="H126" s="326"/>
      <c r="I126" s="326"/>
      <c r="J126" s="326"/>
      <c r="K126" s="326"/>
      <c r="L126" s="326"/>
      <c r="M126" s="326"/>
      <c r="N126" s="326"/>
      <c r="O126" s="326"/>
      <c r="P126" s="326"/>
      <c r="Q126" s="326"/>
      <c r="R126" s="326"/>
      <c r="S126" s="326"/>
      <c r="T126" s="327"/>
      <c r="U126" s="181"/>
    </row>
    <row r="127" spans="1:21" s="11" customFormat="1" ht="41" customHeight="1">
      <c r="A127" s="328" t="s">
        <v>548</v>
      </c>
      <c r="B127" s="329"/>
      <c r="C127" s="329"/>
      <c r="D127" s="329"/>
      <c r="E127" s="329"/>
      <c r="F127" s="329"/>
      <c r="G127" s="329"/>
      <c r="H127" s="329"/>
      <c r="I127" s="329"/>
      <c r="J127" s="329"/>
      <c r="K127" s="329"/>
      <c r="L127" s="329"/>
      <c r="M127" s="329"/>
      <c r="N127" s="329"/>
      <c r="O127" s="329"/>
      <c r="P127" s="329"/>
      <c r="Q127" s="329"/>
      <c r="R127" s="329"/>
      <c r="S127" s="329"/>
      <c r="T127" s="330"/>
      <c r="U127" s="181"/>
    </row>
    <row r="128" spans="1:21" ht="19">
      <c r="A128" s="321" t="s">
        <v>279</v>
      </c>
      <c r="B128" s="322"/>
      <c r="C128" s="322"/>
      <c r="D128" s="322"/>
      <c r="E128" s="216" t="s">
        <v>36</v>
      </c>
      <c r="F128" s="322" t="s">
        <v>279</v>
      </c>
      <c r="G128" s="322"/>
      <c r="H128" s="322"/>
      <c r="I128" s="322"/>
      <c r="J128" s="216" t="s">
        <v>36</v>
      </c>
      <c r="K128" s="322" t="s">
        <v>279</v>
      </c>
      <c r="L128" s="322"/>
      <c r="M128" s="322"/>
      <c r="N128" s="322"/>
      <c r="O128" s="216" t="s">
        <v>36</v>
      </c>
      <c r="P128" s="322" t="s">
        <v>279</v>
      </c>
      <c r="Q128" s="322"/>
      <c r="R128" s="322"/>
      <c r="S128" s="322"/>
      <c r="T128" s="216" t="s">
        <v>36</v>
      </c>
      <c r="U128" s="181"/>
    </row>
    <row r="129" spans="1:21" ht="17">
      <c r="A129" s="53" t="s">
        <v>340</v>
      </c>
      <c r="B129" s="222" t="s">
        <v>39</v>
      </c>
      <c r="C129" s="16">
        <f>IF(B129="Yes",1,0)</f>
        <v>0</v>
      </c>
      <c r="D129" s="16"/>
      <c r="E129" s="226"/>
      <c r="F129" s="53" t="s">
        <v>340</v>
      </c>
      <c r="G129" s="222" t="s">
        <v>39</v>
      </c>
      <c r="H129" s="16">
        <f>IF(G129="Yes",1,0)</f>
        <v>0</v>
      </c>
      <c r="I129" s="16"/>
      <c r="J129" s="226"/>
      <c r="K129" s="53" t="s">
        <v>570</v>
      </c>
      <c r="L129" s="228" t="s">
        <v>38</v>
      </c>
      <c r="M129" s="16">
        <f t="shared" ref="M129:M160" si="18">IF(L129="Yes",1,0)</f>
        <v>1</v>
      </c>
      <c r="N129" s="16"/>
      <c r="O129" s="226"/>
      <c r="P129" s="53" t="s">
        <v>19</v>
      </c>
      <c r="Q129" s="228" t="s">
        <v>38</v>
      </c>
      <c r="R129" s="16">
        <f t="shared" ref="R129" si="19">IF(Q129="Yes",1,0)</f>
        <v>1</v>
      </c>
      <c r="S129" s="16"/>
      <c r="T129" s="224"/>
      <c r="U129" s="181"/>
    </row>
    <row r="130" spans="1:21" ht="17">
      <c r="A130" s="53" t="s">
        <v>341</v>
      </c>
      <c r="B130" s="228" t="s">
        <v>39</v>
      </c>
      <c r="C130" s="16">
        <f t="shared" ref="C130:C186" si="20">IF(B130="Yes",1,0)</f>
        <v>0</v>
      </c>
      <c r="D130" s="16"/>
      <c r="E130" s="226"/>
      <c r="F130" s="53" t="s">
        <v>341</v>
      </c>
      <c r="G130" s="228" t="s">
        <v>39</v>
      </c>
      <c r="H130" s="16">
        <f t="shared" ref="H130:H170" si="21">IF(G130="Yes",1,0)</f>
        <v>0</v>
      </c>
      <c r="I130" s="16"/>
      <c r="J130" s="226"/>
      <c r="K130" s="53" t="s">
        <v>352</v>
      </c>
      <c r="L130" s="228" t="s">
        <v>38</v>
      </c>
      <c r="M130" s="16">
        <f t="shared" si="18"/>
        <v>1</v>
      </c>
      <c r="N130" s="16"/>
      <c r="O130" s="226"/>
      <c r="P130" s="53" t="s">
        <v>570</v>
      </c>
      <c r="Q130" s="228" t="s">
        <v>38</v>
      </c>
      <c r="R130" s="16">
        <f t="shared" ref="R130:R155" si="22">IF(Q133="Yes",1,0)</f>
        <v>1</v>
      </c>
      <c r="S130" s="16"/>
      <c r="T130" s="224"/>
      <c r="U130" s="181"/>
    </row>
    <row r="131" spans="1:21" ht="17">
      <c r="A131" s="53" t="s">
        <v>342</v>
      </c>
      <c r="B131" s="228" t="s">
        <v>38</v>
      </c>
      <c r="C131" s="16">
        <f t="shared" si="20"/>
        <v>1</v>
      </c>
      <c r="D131" s="16"/>
      <c r="E131" s="226"/>
      <c r="F131" s="53" t="s">
        <v>342</v>
      </c>
      <c r="G131" s="228" t="s">
        <v>38</v>
      </c>
      <c r="H131" s="16">
        <f t="shared" si="21"/>
        <v>1</v>
      </c>
      <c r="I131" s="16"/>
      <c r="J131" s="226"/>
      <c r="K131" s="53" t="s">
        <v>353</v>
      </c>
      <c r="L131" s="228" t="s">
        <v>38</v>
      </c>
      <c r="M131" s="16">
        <f t="shared" si="18"/>
        <v>1</v>
      </c>
      <c r="N131" s="16"/>
      <c r="O131" s="226"/>
      <c r="P131" s="53" t="s">
        <v>351</v>
      </c>
      <c r="Q131" s="228" t="s">
        <v>38</v>
      </c>
      <c r="R131" s="16">
        <f t="shared" si="22"/>
        <v>1</v>
      </c>
      <c r="S131" s="16"/>
      <c r="T131" s="224"/>
      <c r="U131" s="181"/>
    </row>
    <row r="132" spans="1:21" ht="51">
      <c r="A132" s="53" t="s">
        <v>19</v>
      </c>
      <c r="B132" s="228" t="s">
        <v>38</v>
      </c>
      <c r="C132" s="16">
        <f t="shared" si="20"/>
        <v>1</v>
      </c>
      <c r="D132" s="16"/>
      <c r="E132" s="226"/>
      <c r="F132" s="53" t="s">
        <v>343</v>
      </c>
      <c r="G132" s="228" t="s">
        <v>38</v>
      </c>
      <c r="H132" s="16">
        <f t="shared" si="21"/>
        <v>1</v>
      </c>
      <c r="I132" s="16"/>
      <c r="J132" s="226"/>
      <c r="K132" s="53" t="s">
        <v>355</v>
      </c>
      <c r="L132" s="228" t="s">
        <v>38</v>
      </c>
      <c r="M132" s="16">
        <f t="shared" si="18"/>
        <v>1</v>
      </c>
      <c r="N132" s="16"/>
      <c r="O132" s="226"/>
      <c r="P132" s="53" t="s">
        <v>352</v>
      </c>
      <c r="Q132" s="228" t="s">
        <v>38</v>
      </c>
      <c r="R132" s="16">
        <f t="shared" si="22"/>
        <v>1</v>
      </c>
      <c r="S132" s="16"/>
      <c r="T132" s="224"/>
      <c r="U132" s="181"/>
    </row>
    <row r="133" spans="1:21" ht="51">
      <c r="A133" s="53" t="s">
        <v>343</v>
      </c>
      <c r="B133" s="228" t="s">
        <v>38</v>
      </c>
      <c r="C133" s="16">
        <f t="shared" si="20"/>
        <v>1</v>
      </c>
      <c r="D133" s="16"/>
      <c r="E133" s="226"/>
      <c r="F133" s="53" t="s">
        <v>344</v>
      </c>
      <c r="G133" s="228" t="s">
        <v>38</v>
      </c>
      <c r="H133" s="16">
        <f t="shared" si="21"/>
        <v>1</v>
      </c>
      <c r="I133" s="16"/>
      <c r="J133" s="226"/>
      <c r="K133" s="53" t="s">
        <v>357</v>
      </c>
      <c r="L133" s="228" t="s">
        <v>38</v>
      </c>
      <c r="M133" s="16">
        <f t="shared" si="18"/>
        <v>1</v>
      </c>
      <c r="N133" s="16"/>
      <c r="O133" s="226"/>
      <c r="P133" s="53" t="s">
        <v>353</v>
      </c>
      <c r="Q133" s="228" t="s">
        <v>38</v>
      </c>
      <c r="R133" s="16">
        <f t="shared" si="22"/>
        <v>1</v>
      </c>
      <c r="S133" s="16"/>
      <c r="T133" s="224"/>
      <c r="U133" s="181"/>
    </row>
    <row r="134" spans="1:21" ht="51">
      <c r="A134" s="53" t="s">
        <v>344</v>
      </c>
      <c r="B134" s="228" t="s">
        <v>38</v>
      </c>
      <c r="C134" s="16">
        <f t="shared" si="20"/>
        <v>1</v>
      </c>
      <c r="D134" s="16"/>
      <c r="E134" s="226"/>
      <c r="F134" s="53" t="s">
        <v>345</v>
      </c>
      <c r="G134" s="228" t="s">
        <v>38</v>
      </c>
      <c r="H134" s="16">
        <f t="shared" si="21"/>
        <v>1</v>
      </c>
      <c r="I134" s="16"/>
      <c r="J134" s="226"/>
      <c r="K134" s="53" t="s">
        <v>358</v>
      </c>
      <c r="L134" s="228" t="s">
        <v>38</v>
      </c>
      <c r="M134" s="16">
        <f t="shared" si="18"/>
        <v>1</v>
      </c>
      <c r="N134" s="16"/>
      <c r="O134" s="226"/>
      <c r="P134" s="53" t="s">
        <v>357</v>
      </c>
      <c r="Q134" s="228" t="s">
        <v>38</v>
      </c>
      <c r="R134" s="16">
        <f t="shared" si="22"/>
        <v>1</v>
      </c>
      <c r="S134" s="16"/>
      <c r="T134" s="224"/>
      <c r="U134" s="181"/>
    </row>
    <row r="135" spans="1:21" ht="34">
      <c r="A135" s="53" t="s">
        <v>345</v>
      </c>
      <c r="B135" s="228" t="s">
        <v>38</v>
      </c>
      <c r="C135" s="16">
        <f t="shared" si="20"/>
        <v>1</v>
      </c>
      <c r="D135" s="16"/>
      <c r="E135" s="226"/>
      <c r="F135" s="53" t="s">
        <v>346</v>
      </c>
      <c r="G135" s="228" t="s">
        <v>38</v>
      </c>
      <c r="H135" s="16">
        <f t="shared" si="21"/>
        <v>1</v>
      </c>
      <c r="I135" s="16"/>
      <c r="J135" s="226"/>
      <c r="K135" s="53" t="s">
        <v>31</v>
      </c>
      <c r="L135" s="228" t="s">
        <v>38</v>
      </c>
      <c r="M135" s="16">
        <f t="shared" si="18"/>
        <v>1</v>
      </c>
      <c r="N135" s="16"/>
      <c r="O135" s="226"/>
      <c r="P135" s="53" t="s">
        <v>358</v>
      </c>
      <c r="Q135" s="228" t="s">
        <v>38</v>
      </c>
      <c r="R135" s="16">
        <f t="shared" si="22"/>
        <v>0</v>
      </c>
      <c r="S135" s="16"/>
      <c r="T135" s="224"/>
      <c r="U135" s="181"/>
    </row>
    <row r="136" spans="1:21" ht="51">
      <c r="A136" s="53" t="s">
        <v>346</v>
      </c>
      <c r="B136" s="228" t="s">
        <v>38</v>
      </c>
      <c r="C136" s="16">
        <f t="shared" si="20"/>
        <v>1</v>
      </c>
      <c r="D136" s="16"/>
      <c r="E136" s="226"/>
      <c r="F136" s="53" t="s">
        <v>347</v>
      </c>
      <c r="G136" s="228" t="s">
        <v>38</v>
      </c>
      <c r="H136" s="16">
        <f t="shared" si="21"/>
        <v>1</v>
      </c>
      <c r="I136" s="16"/>
      <c r="J136" s="226"/>
      <c r="K136" s="53" t="s">
        <v>359</v>
      </c>
      <c r="L136" s="228" t="s">
        <v>38</v>
      </c>
      <c r="M136" s="16">
        <f t="shared" si="18"/>
        <v>1</v>
      </c>
      <c r="N136" s="16"/>
      <c r="O136" s="226"/>
      <c r="P136" s="53" t="s">
        <v>31</v>
      </c>
      <c r="Q136" s="228" t="s">
        <v>38</v>
      </c>
      <c r="R136" s="16">
        <f t="shared" si="22"/>
        <v>0</v>
      </c>
      <c r="S136" s="16"/>
      <c r="T136" s="224"/>
      <c r="U136" s="181"/>
    </row>
    <row r="137" spans="1:21" ht="51">
      <c r="A137" s="53" t="s">
        <v>347</v>
      </c>
      <c r="B137" s="228" t="s">
        <v>39</v>
      </c>
      <c r="C137" s="16">
        <f t="shared" si="20"/>
        <v>0</v>
      </c>
      <c r="D137" s="16"/>
      <c r="E137" s="226"/>
      <c r="F137" s="53" t="s">
        <v>348</v>
      </c>
      <c r="G137" s="228" t="s">
        <v>38</v>
      </c>
      <c r="H137" s="16">
        <f t="shared" si="21"/>
        <v>1</v>
      </c>
      <c r="I137" s="16"/>
      <c r="J137" s="226"/>
      <c r="K137" s="53" t="s">
        <v>360</v>
      </c>
      <c r="L137" s="228" t="s">
        <v>39</v>
      </c>
      <c r="M137" s="16">
        <f t="shared" si="18"/>
        <v>0</v>
      </c>
      <c r="N137" s="16"/>
      <c r="O137" s="226"/>
      <c r="P137" s="53" t="s">
        <v>359</v>
      </c>
      <c r="Q137" s="228" t="s">
        <v>38</v>
      </c>
      <c r="R137" s="16">
        <f t="shared" si="22"/>
        <v>1</v>
      </c>
      <c r="S137" s="16"/>
      <c r="T137" s="224"/>
      <c r="U137" s="181"/>
    </row>
    <row r="138" spans="1:21" ht="68">
      <c r="A138" s="53" t="s">
        <v>348</v>
      </c>
      <c r="B138" s="228" t="s">
        <v>38</v>
      </c>
      <c r="C138" s="16">
        <f t="shared" si="20"/>
        <v>1</v>
      </c>
      <c r="D138" s="16"/>
      <c r="E138" s="226"/>
      <c r="F138" s="53" t="s">
        <v>349</v>
      </c>
      <c r="G138" s="228" t="s">
        <v>38</v>
      </c>
      <c r="H138" s="16">
        <f t="shared" si="21"/>
        <v>1</v>
      </c>
      <c r="I138" s="16"/>
      <c r="J138" s="226"/>
      <c r="K138" s="418" t="s">
        <v>558</v>
      </c>
      <c r="L138" s="228" t="s">
        <v>39</v>
      </c>
      <c r="M138" s="16">
        <f t="shared" si="18"/>
        <v>0</v>
      </c>
      <c r="N138" s="16"/>
      <c r="O138" s="226"/>
      <c r="P138" s="53" t="s">
        <v>360</v>
      </c>
      <c r="Q138" s="228" t="s">
        <v>39</v>
      </c>
      <c r="R138" s="16">
        <f t="shared" si="22"/>
        <v>1</v>
      </c>
      <c r="S138" s="16"/>
      <c r="T138" s="224"/>
      <c r="U138" s="181"/>
    </row>
    <row r="139" spans="1:21" ht="68">
      <c r="A139" s="53" t="s">
        <v>349</v>
      </c>
      <c r="B139" s="228" t="s">
        <v>38</v>
      </c>
      <c r="C139" s="16">
        <f t="shared" si="20"/>
        <v>1</v>
      </c>
      <c r="D139" s="16"/>
      <c r="E139" s="226"/>
      <c r="F139" s="53" t="s">
        <v>350</v>
      </c>
      <c r="G139" s="228" t="s">
        <v>38</v>
      </c>
      <c r="H139" s="16">
        <f t="shared" si="21"/>
        <v>1</v>
      </c>
      <c r="I139" s="16"/>
      <c r="J139" s="226"/>
      <c r="K139" s="418" t="s">
        <v>559</v>
      </c>
      <c r="L139" s="228" t="s">
        <v>38</v>
      </c>
      <c r="M139" s="16">
        <f t="shared" si="18"/>
        <v>1</v>
      </c>
      <c r="N139" s="16"/>
      <c r="O139" s="226"/>
      <c r="P139" s="418" t="s">
        <v>558</v>
      </c>
      <c r="Q139" s="228" t="s">
        <v>39</v>
      </c>
      <c r="R139" s="16">
        <f t="shared" si="22"/>
        <v>0</v>
      </c>
      <c r="S139" s="16"/>
      <c r="T139" s="224"/>
      <c r="U139" s="181"/>
    </row>
    <row r="140" spans="1:21" ht="34">
      <c r="A140" s="53" t="s">
        <v>350</v>
      </c>
      <c r="B140" s="228" t="s">
        <v>38</v>
      </c>
      <c r="C140" s="16">
        <f t="shared" si="20"/>
        <v>1</v>
      </c>
      <c r="D140" s="16"/>
      <c r="E140" s="226"/>
      <c r="F140" s="53" t="s">
        <v>351</v>
      </c>
      <c r="G140" s="228" t="s">
        <v>38</v>
      </c>
      <c r="H140" s="16">
        <f t="shared" si="21"/>
        <v>1</v>
      </c>
      <c r="I140" s="16"/>
      <c r="J140" s="226"/>
      <c r="K140" s="418" t="s">
        <v>560</v>
      </c>
      <c r="L140" s="228" t="s">
        <v>38</v>
      </c>
      <c r="M140" s="16">
        <f t="shared" si="18"/>
        <v>1</v>
      </c>
      <c r="N140" s="16"/>
      <c r="O140" s="226"/>
      <c r="P140" s="418" t="s">
        <v>559</v>
      </c>
      <c r="Q140" s="228" t="s">
        <v>38</v>
      </c>
      <c r="R140" s="16">
        <f t="shared" si="22"/>
        <v>1</v>
      </c>
      <c r="S140" s="16"/>
      <c r="T140" s="224"/>
      <c r="U140" s="181"/>
    </row>
    <row r="141" spans="1:21" ht="17">
      <c r="A141" s="53" t="s">
        <v>570</v>
      </c>
      <c r="B141" s="228" t="s">
        <v>38</v>
      </c>
      <c r="C141" s="16">
        <f t="shared" si="20"/>
        <v>1</v>
      </c>
      <c r="D141" s="16"/>
      <c r="E141" s="226"/>
      <c r="F141" s="53" t="s">
        <v>352</v>
      </c>
      <c r="G141" s="228" t="s">
        <v>38</v>
      </c>
      <c r="H141" s="16">
        <f t="shared" si="21"/>
        <v>1</v>
      </c>
      <c r="I141" s="16"/>
      <c r="J141" s="226"/>
      <c r="K141" s="53" t="s">
        <v>369</v>
      </c>
      <c r="L141" s="228" t="s">
        <v>38</v>
      </c>
      <c r="M141" s="16">
        <f t="shared" si="18"/>
        <v>1</v>
      </c>
      <c r="N141" s="16"/>
      <c r="O141" s="226"/>
      <c r="P141" s="53" t="s">
        <v>369</v>
      </c>
      <c r="Q141" s="228" t="s">
        <v>38</v>
      </c>
      <c r="R141" s="16">
        <f t="shared" si="22"/>
        <v>1</v>
      </c>
      <c r="S141" s="16"/>
      <c r="T141" s="224"/>
      <c r="U141" s="181"/>
    </row>
    <row r="142" spans="1:21" ht="17">
      <c r="A142" s="53" t="s">
        <v>351</v>
      </c>
      <c r="B142" s="228" t="s">
        <v>38</v>
      </c>
      <c r="C142" s="16">
        <f t="shared" si="20"/>
        <v>1</v>
      </c>
      <c r="D142" s="16"/>
      <c r="E142" s="226"/>
      <c r="F142" s="53" t="s">
        <v>353</v>
      </c>
      <c r="G142" s="228" t="s">
        <v>38</v>
      </c>
      <c r="H142" s="16">
        <f t="shared" si="21"/>
        <v>1</v>
      </c>
      <c r="I142" s="16"/>
      <c r="J142" s="226"/>
      <c r="K142" s="53" t="s">
        <v>370</v>
      </c>
      <c r="L142" s="228" t="s">
        <v>39</v>
      </c>
      <c r="M142" s="16">
        <f t="shared" si="18"/>
        <v>0</v>
      </c>
      <c r="N142" s="16"/>
      <c r="O142" s="226"/>
      <c r="P142" s="53" t="s">
        <v>370</v>
      </c>
      <c r="Q142" s="228" t="s">
        <v>39</v>
      </c>
      <c r="R142" s="16">
        <f>IF(Q145="Yes",1,0)</f>
        <v>0</v>
      </c>
      <c r="S142" s="16"/>
      <c r="T142" s="224"/>
      <c r="U142" s="181"/>
    </row>
    <row r="143" spans="1:21" ht="34">
      <c r="A143" s="415" t="s">
        <v>553</v>
      </c>
      <c r="B143" s="222" t="s">
        <v>38</v>
      </c>
      <c r="C143" s="16">
        <f t="shared" si="20"/>
        <v>1</v>
      </c>
      <c r="D143" s="16"/>
      <c r="E143" s="226"/>
      <c r="F143" s="30" t="s">
        <v>553</v>
      </c>
      <c r="G143" s="228" t="s">
        <v>38</v>
      </c>
      <c r="H143" s="16">
        <f t="shared" si="21"/>
        <v>1</v>
      </c>
      <c r="I143" s="16"/>
      <c r="J143" s="226"/>
      <c r="K143" s="53" t="s">
        <v>371</v>
      </c>
      <c r="L143" s="228" t="s">
        <v>38</v>
      </c>
      <c r="M143" s="16">
        <f t="shared" si="18"/>
        <v>1</v>
      </c>
      <c r="N143" s="16"/>
      <c r="O143" s="226"/>
      <c r="P143" s="53" t="s">
        <v>371</v>
      </c>
      <c r="Q143" s="228" t="s">
        <v>38</v>
      </c>
      <c r="R143" s="16">
        <f>IF(Q146="Yes",1,0)</f>
        <v>0</v>
      </c>
      <c r="S143" s="16"/>
      <c r="T143" s="224"/>
      <c r="U143" s="181"/>
    </row>
    <row r="144" spans="1:21" ht="34">
      <c r="A144" s="414" t="s">
        <v>554</v>
      </c>
      <c r="B144" s="222" t="s">
        <v>38</v>
      </c>
      <c r="C144" s="16">
        <f t="shared" si="20"/>
        <v>1</v>
      </c>
      <c r="D144" s="16"/>
      <c r="E144" s="226"/>
      <c r="F144" s="417" t="s">
        <v>554</v>
      </c>
      <c r="G144" s="228" t="s">
        <v>38</v>
      </c>
      <c r="H144" s="16">
        <f t="shared" si="21"/>
        <v>1</v>
      </c>
      <c r="I144" s="16"/>
      <c r="J144" s="226"/>
      <c r="K144" s="53" t="s">
        <v>372</v>
      </c>
      <c r="L144" s="228" t="s">
        <v>38</v>
      </c>
      <c r="M144" s="16">
        <f t="shared" si="18"/>
        <v>1</v>
      </c>
      <c r="N144" s="16"/>
      <c r="O144" s="226"/>
      <c r="P144" s="53" t="s">
        <v>372</v>
      </c>
      <c r="Q144" s="228" t="s">
        <v>38</v>
      </c>
      <c r="R144" s="16">
        <f t="shared" si="22"/>
        <v>1</v>
      </c>
      <c r="S144" s="16"/>
      <c r="T144" s="224"/>
      <c r="U144" s="181"/>
    </row>
    <row r="145" spans="1:21" ht="34">
      <c r="A145" s="414" t="s">
        <v>567</v>
      </c>
      <c r="B145" s="222" t="s">
        <v>39</v>
      </c>
      <c r="C145" s="16">
        <f t="shared" si="20"/>
        <v>0</v>
      </c>
      <c r="D145" s="16"/>
      <c r="E145" s="226"/>
      <c r="F145" s="417" t="s">
        <v>567</v>
      </c>
      <c r="G145" s="228" t="s">
        <v>39</v>
      </c>
      <c r="H145" s="16">
        <f t="shared" si="21"/>
        <v>0</v>
      </c>
      <c r="I145" s="16"/>
      <c r="J145" s="226"/>
      <c r="K145" s="53" t="s">
        <v>373</v>
      </c>
      <c r="L145" s="228" t="s">
        <v>39</v>
      </c>
      <c r="M145" s="16">
        <f t="shared" si="18"/>
        <v>0</v>
      </c>
      <c r="N145" s="16"/>
      <c r="O145" s="226"/>
      <c r="P145" s="417" t="s">
        <v>556</v>
      </c>
      <c r="Q145" s="228" t="s">
        <v>39</v>
      </c>
      <c r="R145" s="16">
        <f t="shared" si="22"/>
        <v>1</v>
      </c>
      <c r="S145" s="16"/>
      <c r="T145" s="224"/>
      <c r="U145" s="181"/>
    </row>
    <row r="146" spans="1:21" ht="68">
      <c r="A146" s="414" t="s">
        <v>556</v>
      </c>
      <c r="B146" s="222" t="s">
        <v>39</v>
      </c>
      <c r="C146" s="16">
        <f t="shared" si="20"/>
        <v>0</v>
      </c>
      <c r="D146" s="16"/>
      <c r="E146" s="226"/>
      <c r="F146" s="417" t="s">
        <v>557</v>
      </c>
      <c r="G146" s="228" t="s">
        <v>39</v>
      </c>
      <c r="H146" s="16">
        <f t="shared" si="21"/>
        <v>0</v>
      </c>
      <c r="I146" s="16"/>
      <c r="J146" s="226"/>
      <c r="K146" s="30" t="s">
        <v>553</v>
      </c>
      <c r="L146" s="228" t="s">
        <v>38</v>
      </c>
      <c r="M146" s="16">
        <f t="shared" si="18"/>
        <v>1</v>
      </c>
      <c r="N146" s="16"/>
      <c r="O146" s="226"/>
      <c r="P146" s="418" t="s">
        <v>558</v>
      </c>
      <c r="Q146" s="228" t="s">
        <v>39</v>
      </c>
      <c r="R146" s="16">
        <f t="shared" si="22"/>
        <v>0</v>
      </c>
      <c r="S146" s="16"/>
      <c r="T146" s="224"/>
      <c r="U146" s="181"/>
    </row>
    <row r="147" spans="1:21" ht="34">
      <c r="A147" s="414" t="s">
        <v>557</v>
      </c>
      <c r="B147" s="222" t="s">
        <v>39</v>
      </c>
      <c r="C147" s="16">
        <f t="shared" si="20"/>
        <v>0</v>
      </c>
      <c r="D147" s="16"/>
      <c r="E147" s="226"/>
      <c r="F147" s="30" t="s">
        <v>354</v>
      </c>
      <c r="G147" s="228" t="s">
        <v>39</v>
      </c>
      <c r="H147" s="16">
        <f t="shared" si="21"/>
        <v>0</v>
      </c>
      <c r="I147" s="16"/>
      <c r="J147" s="226"/>
      <c r="K147" s="417" t="s">
        <v>556</v>
      </c>
      <c r="L147" s="228" t="s">
        <v>39</v>
      </c>
      <c r="M147" s="16">
        <f t="shared" si="18"/>
        <v>0</v>
      </c>
      <c r="N147" s="16"/>
      <c r="O147" s="226"/>
      <c r="P147" s="418" t="s">
        <v>559</v>
      </c>
      <c r="Q147" s="228" t="s">
        <v>38</v>
      </c>
      <c r="R147" s="16">
        <f t="shared" si="22"/>
        <v>0</v>
      </c>
      <c r="S147" s="16"/>
      <c r="T147" s="224"/>
      <c r="U147" s="181"/>
    </row>
    <row r="148" spans="1:21" ht="68">
      <c r="A148" s="53" t="s">
        <v>352</v>
      </c>
      <c r="B148" s="228" t="s">
        <v>38</v>
      </c>
      <c r="C148" s="16">
        <f t="shared" si="20"/>
        <v>1</v>
      </c>
      <c r="D148" s="16"/>
      <c r="E148" s="226"/>
      <c r="F148" s="30" t="s">
        <v>355</v>
      </c>
      <c r="G148" s="228" t="s">
        <v>38</v>
      </c>
      <c r="H148" s="16">
        <f t="shared" si="21"/>
        <v>1</v>
      </c>
      <c r="I148" s="16"/>
      <c r="J148" s="226"/>
      <c r="K148" s="418" t="s">
        <v>558</v>
      </c>
      <c r="L148" s="228" t="s">
        <v>39</v>
      </c>
      <c r="M148" s="16">
        <f t="shared" si="18"/>
        <v>0</v>
      </c>
      <c r="N148" s="16"/>
      <c r="O148" s="226"/>
      <c r="P148" s="418" t="s">
        <v>564</v>
      </c>
      <c r="Q148" s="228" t="s">
        <v>38</v>
      </c>
      <c r="R148" s="16">
        <f t="shared" si="22"/>
        <v>0</v>
      </c>
      <c r="S148" s="16"/>
      <c r="T148" s="224"/>
      <c r="U148" s="181"/>
    </row>
    <row r="149" spans="1:21" ht="34">
      <c r="A149" s="53" t="s">
        <v>353</v>
      </c>
      <c r="B149" s="228" t="s">
        <v>38</v>
      </c>
      <c r="C149" s="16">
        <f t="shared" si="20"/>
        <v>1</v>
      </c>
      <c r="D149" s="16"/>
      <c r="E149" s="226"/>
      <c r="F149" s="30" t="s">
        <v>356</v>
      </c>
      <c r="G149" s="228" t="s">
        <v>39</v>
      </c>
      <c r="H149" s="16">
        <f t="shared" si="21"/>
        <v>0</v>
      </c>
      <c r="I149" s="16"/>
      <c r="J149" s="226"/>
      <c r="K149" s="418" t="s">
        <v>559</v>
      </c>
      <c r="L149" s="228" t="s">
        <v>38</v>
      </c>
      <c r="M149" s="16">
        <f t="shared" si="18"/>
        <v>1</v>
      </c>
      <c r="N149" s="16"/>
      <c r="O149" s="226"/>
      <c r="P149" s="53" t="s">
        <v>373</v>
      </c>
      <c r="Q149" s="228" t="s">
        <v>39</v>
      </c>
      <c r="R149" s="16">
        <f t="shared" si="22"/>
        <v>0</v>
      </c>
      <c r="S149" s="16"/>
      <c r="T149" s="224"/>
      <c r="U149" s="181"/>
    </row>
    <row r="150" spans="1:21" ht="35.25" customHeight="1">
      <c r="A150" s="53" t="s">
        <v>354</v>
      </c>
      <c r="B150" s="228" t="s">
        <v>39</v>
      </c>
      <c r="C150" s="16">
        <f t="shared" si="20"/>
        <v>0</v>
      </c>
      <c r="D150" s="16"/>
      <c r="E150" s="226"/>
      <c r="F150" s="30" t="s">
        <v>357</v>
      </c>
      <c r="G150" s="228" t="s">
        <v>38</v>
      </c>
      <c r="H150" s="16">
        <f t="shared" si="21"/>
        <v>1</v>
      </c>
      <c r="I150" s="16"/>
      <c r="J150" s="226"/>
      <c r="K150" s="418" t="s">
        <v>560</v>
      </c>
      <c r="L150" s="228" t="s">
        <v>38</v>
      </c>
      <c r="M150" s="16">
        <f t="shared" si="18"/>
        <v>1</v>
      </c>
      <c r="N150" s="16"/>
      <c r="O150" s="226"/>
      <c r="P150" s="53" t="s">
        <v>374</v>
      </c>
      <c r="Q150" s="228" t="s">
        <v>39</v>
      </c>
      <c r="R150" s="16">
        <f t="shared" si="22"/>
        <v>1</v>
      </c>
      <c r="S150" s="16"/>
      <c r="T150" s="224"/>
      <c r="U150" s="181"/>
    </row>
    <row r="151" spans="1:21" ht="34">
      <c r="A151" s="53" t="s">
        <v>355</v>
      </c>
      <c r="B151" s="228" t="s">
        <v>38</v>
      </c>
      <c r="C151" s="16">
        <f t="shared" si="20"/>
        <v>1</v>
      </c>
      <c r="D151" s="16"/>
      <c r="E151" s="226"/>
      <c r="F151" s="30" t="s">
        <v>358</v>
      </c>
      <c r="G151" s="228" t="s">
        <v>38</v>
      </c>
      <c r="H151" s="16">
        <f t="shared" si="21"/>
        <v>1</v>
      </c>
      <c r="I151" s="16"/>
      <c r="J151" s="226"/>
      <c r="K151" s="53" t="s">
        <v>376</v>
      </c>
      <c r="L151" s="228" t="s">
        <v>39</v>
      </c>
      <c r="M151" s="16">
        <f t="shared" si="18"/>
        <v>0</v>
      </c>
      <c r="N151" s="16"/>
      <c r="O151" s="226"/>
      <c r="P151" s="53" t="s">
        <v>376</v>
      </c>
      <c r="Q151" s="228" t="s">
        <v>39</v>
      </c>
      <c r="R151" s="16">
        <f t="shared" si="22"/>
        <v>0</v>
      </c>
      <c r="S151" s="16"/>
      <c r="T151" s="224"/>
      <c r="U151" s="181"/>
    </row>
    <row r="152" spans="1:21" ht="34">
      <c r="A152" s="53" t="s">
        <v>356</v>
      </c>
      <c r="B152" s="228" t="s">
        <v>39</v>
      </c>
      <c r="C152" s="16">
        <f t="shared" si="20"/>
        <v>0</v>
      </c>
      <c r="D152" s="16"/>
      <c r="E152" s="226"/>
      <c r="F152" s="30" t="s">
        <v>31</v>
      </c>
      <c r="G152" s="228" t="s">
        <v>38</v>
      </c>
      <c r="H152" s="16">
        <f t="shared" si="21"/>
        <v>1</v>
      </c>
      <c r="I152" s="16"/>
      <c r="J152" s="226"/>
      <c r="K152" s="53" t="s">
        <v>377</v>
      </c>
      <c r="L152" s="228" t="s">
        <v>39</v>
      </c>
      <c r="M152" s="16">
        <f t="shared" si="18"/>
        <v>0</v>
      </c>
      <c r="N152" s="16"/>
      <c r="O152" s="226"/>
      <c r="P152" s="53" t="s">
        <v>377</v>
      </c>
      <c r="Q152" s="228" t="s">
        <v>39</v>
      </c>
      <c r="R152" s="16">
        <f t="shared" si="22"/>
        <v>0</v>
      </c>
      <c r="S152" s="16"/>
      <c r="T152" s="224"/>
      <c r="U152" s="181"/>
    </row>
    <row r="153" spans="1:21" ht="51">
      <c r="A153" s="53" t="s">
        <v>357</v>
      </c>
      <c r="B153" s="228" t="s">
        <v>38</v>
      </c>
      <c r="C153" s="16">
        <f t="shared" si="20"/>
        <v>1</v>
      </c>
      <c r="D153" s="16"/>
      <c r="E153" s="226"/>
      <c r="F153" s="30" t="s">
        <v>359</v>
      </c>
      <c r="G153" s="228" t="s">
        <v>38</v>
      </c>
      <c r="H153" s="16">
        <f t="shared" si="21"/>
        <v>1</v>
      </c>
      <c r="I153" s="16"/>
      <c r="J153" s="226"/>
      <c r="K153" s="418" t="s">
        <v>563</v>
      </c>
      <c r="L153" s="228" t="s">
        <v>39</v>
      </c>
      <c r="M153" s="16">
        <f t="shared" si="18"/>
        <v>0</v>
      </c>
      <c r="N153" s="16"/>
      <c r="O153" s="226"/>
      <c r="P153" s="418" t="s">
        <v>565</v>
      </c>
      <c r="Q153" s="222" t="s">
        <v>38</v>
      </c>
      <c r="R153" s="16">
        <f t="shared" si="22"/>
        <v>0</v>
      </c>
      <c r="S153" s="16"/>
      <c r="T153" s="224"/>
      <c r="U153" s="181"/>
    </row>
    <row r="154" spans="1:21" ht="51">
      <c r="A154" s="53" t="s">
        <v>358</v>
      </c>
      <c r="B154" s="228" t="s">
        <v>38</v>
      </c>
      <c r="C154" s="16">
        <f t="shared" si="20"/>
        <v>1</v>
      </c>
      <c r="D154" s="16"/>
      <c r="E154" s="226"/>
      <c r="F154" s="30" t="s">
        <v>360</v>
      </c>
      <c r="G154" s="228" t="s">
        <v>39</v>
      </c>
      <c r="H154" s="16">
        <f t="shared" si="21"/>
        <v>0</v>
      </c>
      <c r="I154" s="16"/>
      <c r="J154" s="226"/>
      <c r="K154" s="418" t="s">
        <v>564</v>
      </c>
      <c r="L154" s="228" t="s">
        <v>38</v>
      </c>
      <c r="M154" s="16">
        <f t="shared" si="18"/>
        <v>1</v>
      </c>
      <c r="N154" s="16"/>
      <c r="O154" s="16"/>
      <c r="P154" s="418" t="s">
        <v>569</v>
      </c>
      <c r="Q154" s="222" t="s">
        <v>39</v>
      </c>
      <c r="R154" s="16">
        <f t="shared" si="22"/>
        <v>0</v>
      </c>
      <c r="S154" s="16"/>
      <c r="T154" s="134"/>
      <c r="U154" s="181"/>
    </row>
    <row r="155" spans="1:21" ht="34">
      <c r="A155" s="53" t="s">
        <v>31</v>
      </c>
      <c r="B155" s="228" t="s">
        <v>38</v>
      </c>
      <c r="C155" s="16">
        <f t="shared" si="20"/>
        <v>1</v>
      </c>
      <c r="D155" s="16"/>
      <c r="E155" s="226"/>
      <c r="F155" s="30" t="s">
        <v>363</v>
      </c>
      <c r="G155" s="228" t="s">
        <v>38</v>
      </c>
      <c r="H155" s="16">
        <f t="shared" si="21"/>
        <v>1</v>
      </c>
      <c r="I155" s="16"/>
      <c r="J155" s="226"/>
      <c r="K155" s="418" t="s">
        <v>562</v>
      </c>
      <c r="L155" s="228" t="s">
        <v>38</v>
      </c>
      <c r="M155" s="16">
        <f t="shared" si="18"/>
        <v>1</v>
      </c>
      <c r="N155" s="16"/>
      <c r="O155" s="226"/>
      <c r="P155" s="53" t="s">
        <v>379</v>
      </c>
      <c r="Q155" s="228" t="s">
        <v>39</v>
      </c>
      <c r="R155" s="16">
        <f t="shared" si="22"/>
        <v>0</v>
      </c>
      <c r="S155" s="16"/>
      <c r="T155" s="224"/>
      <c r="U155" s="181"/>
    </row>
    <row r="156" spans="1:21" ht="51">
      <c r="A156" s="53" t="s">
        <v>359</v>
      </c>
      <c r="B156" s="228" t="s">
        <v>38</v>
      </c>
      <c r="C156" s="16">
        <f t="shared" si="20"/>
        <v>1</v>
      </c>
      <c r="D156" s="16"/>
      <c r="E156" s="226"/>
      <c r="F156" s="30" t="s">
        <v>364</v>
      </c>
      <c r="G156" s="228" t="s">
        <v>38</v>
      </c>
      <c r="H156" s="16">
        <f t="shared" si="21"/>
        <v>1</v>
      </c>
      <c r="I156" s="16"/>
      <c r="J156" s="226"/>
      <c r="K156" s="53" t="s">
        <v>379</v>
      </c>
      <c r="L156" s="228" t="s">
        <v>39</v>
      </c>
      <c r="M156" s="16">
        <f t="shared" si="18"/>
        <v>0</v>
      </c>
      <c r="N156" s="16"/>
      <c r="O156" s="16"/>
      <c r="P156" s="53" t="s">
        <v>380</v>
      </c>
      <c r="Q156" s="228" t="s">
        <v>39</v>
      </c>
      <c r="R156" s="16">
        <f>IF(Q159="Yes",1,0)</f>
        <v>0</v>
      </c>
      <c r="S156" s="16"/>
      <c r="T156" s="134"/>
      <c r="U156" s="181"/>
    </row>
    <row r="157" spans="1:21" ht="68">
      <c r="A157" s="53" t="s">
        <v>360</v>
      </c>
      <c r="B157" s="228" t="s">
        <v>39</v>
      </c>
      <c r="C157" s="16">
        <f t="shared" si="20"/>
        <v>0</v>
      </c>
      <c r="D157" s="16"/>
      <c r="E157" s="226"/>
      <c r="F157" s="418" t="s">
        <v>558</v>
      </c>
      <c r="G157" s="228" t="s">
        <v>39</v>
      </c>
      <c r="H157" s="16">
        <f t="shared" si="21"/>
        <v>0</v>
      </c>
      <c r="I157" s="16"/>
      <c r="J157" s="226"/>
      <c r="K157" s="53" t="s">
        <v>380</v>
      </c>
      <c r="L157" s="228" t="s">
        <v>39</v>
      </c>
      <c r="M157" s="16">
        <f t="shared" si="18"/>
        <v>0</v>
      </c>
      <c r="N157" s="16"/>
      <c r="O157" s="16"/>
      <c r="P157" s="53" t="s">
        <v>303</v>
      </c>
      <c r="Q157" s="16"/>
      <c r="R157" s="16"/>
      <c r="S157" s="16"/>
      <c r="T157" s="134"/>
      <c r="U157" s="181"/>
    </row>
    <row r="158" spans="1:21" ht="91" customHeight="1">
      <c r="A158" s="416" t="s">
        <v>558</v>
      </c>
      <c r="B158" s="222" t="s">
        <v>39</v>
      </c>
      <c r="C158" s="16">
        <f t="shared" si="20"/>
        <v>0</v>
      </c>
      <c r="D158" s="16"/>
      <c r="E158" s="226"/>
      <c r="F158" s="418" t="s">
        <v>559</v>
      </c>
      <c r="G158" s="228" t="s">
        <v>38</v>
      </c>
      <c r="H158" s="16">
        <f t="shared" si="21"/>
        <v>1</v>
      </c>
      <c r="I158" s="16"/>
      <c r="J158" s="226"/>
      <c r="K158" s="418" t="s">
        <v>565</v>
      </c>
      <c r="L158" s="228" t="s">
        <v>38</v>
      </c>
      <c r="M158" s="16">
        <f t="shared" si="18"/>
        <v>1</v>
      </c>
      <c r="N158" s="16"/>
      <c r="O158" s="16"/>
      <c r="P158" s="229"/>
      <c r="Q158" s="222"/>
      <c r="R158" s="16">
        <f>IF(Q158="Yes",1,0)</f>
        <v>0</v>
      </c>
      <c r="S158" s="16"/>
      <c r="T158" s="134"/>
      <c r="U158" s="181"/>
    </row>
    <row r="159" spans="1:21" ht="34">
      <c r="A159" s="416" t="s">
        <v>559</v>
      </c>
      <c r="B159" s="222" t="s">
        <v>38</v>
      </c>
      <c r="C159" s="16">
        <f t="shared" si="20"/>
        <v>1</v>
      </c>
      <c r="D159" s="16"/>
      <c r="E159" s="226"/>
      <c r="F159" s="418" t="s">
        <v>560</v>
      </c>
      <c r="G159" s="228" t="s">
        <v>38</v>
      </c>
      <c r="H159" s="16">
        <f t="shared" si="21"/>
        <v>1</v>
      </c>
      <c r="I159" s="16"/>
      <c r="J159" s="226"/>
      <c r="K159" s="418" t="s">
        <v>569</v>
      </c>
      <c r="L159" s="222" t="s">
        <v>39</v>
      </c>
      <c r="M159" s="16">
        <f t="shared" si="18"/>
        <v>0</v>
      </c>
      <c r="N159" s="16"/>
      <c r="O159" s="16"/>
      <c r="P159" s="36"/>
      <c r="Q159" s="16"/>
      <c r="R159" s="16"/>
      <c r="S159" s="16"/>
      <c r="T159" s="134"/>
      <c r="U159" s="181"/>
    </row>
    <row r="160" spans="1:21" ht="34">
      <c r="A160" s="416" t="s">
        <v>560</v>
      </c>
      <c r="B160" s="222" t="s">
        <v>38</v>
      </c>
      <c r="C160" s="16">
        <f t="shared" si="20"/>
        <v>1</v>
      </c>
      <c r="D160" s="16"/>
      <c r="E160" s="226"/>
      <c r="F160" s="30" t="s">
        <v>365</v>
      </c>
      <c r="G160" s="228" t="s">
        <v>38</v>
      </c>
      <c r="H160" s="16">
        <f t="shared" si="21"/>
        <v>1</v>
      </c>
      <c r="I160" s="16"/>
      <c r="J160" s="226"/>
      <c r="K160" s="53" t="s">
        <v>382</v>
      </c>
      <c r="L160" s="228" t="s">
        <v>39</v>
      </c>
      <c r="M160" s="16">
        <f t="shared" si="18"/>
        <v>0</v>
      </c>
      <c r="N160" s="16"/>
      <c r="O160" s="16"/>
      <c r="P160" s="36"/>
      <c r="Q160" s="16"/>
      <c r="R160" s="16"/>
      <c r="S160" s="16"/>
      <c r="T160" s="134"/>
      <c r="U160" s="181"/>
    </row>
    <row r="161" spans="1:21" ht="17">
      <c r="A161" s="53" t="s">
        <v>361</v>
      </c>
      <c r="B161" s="228" t="s">
        <v>39</v>
      </c>
      <c r="C161" s="16">
        <f t="shared" si="20"/>
        <v>0</v>
      </c>
      <c r="D161" s="16"/>
      <c r="E161" s="226"/>
      <c r="F161" s="53" t="s">
        <v>366</v>
      </c>
      <c r="G161" s="228" t="s">
        <v>39</v>
      </c>
      <c r="H161" s="16">
        <f t="shared" si="21"/>
        <v>0</v>
      </c>
      <c r="I161" s="16"/>
      <c r="J161" s="226"/>
      <c r="K161" s="53" t="s">
        <v>383</v>
      </c>
      <c r="L161" s="228" t="s">
        <v>39</v>
      </c>
      <c r="M161" s="16"/>
      <c r="N161" s="16"/>
      <c r="O161" s="16"/>
      <c r="P161" s="36"/>
      <c r="Q161" s="16"/>
      <c r="R161" s="16"/>
      <c r="S161" s="16"/>
      <c r="T161" s="134"/>
      <c r="U161" s="181"/>
    </row>
    <row r="162" spans="1:21" ht="17">
      <c r="A162" s="53" t="s">
        <v>362</v>
      </c>
      <c r="B162" s="228" t="s">
        <v>39</v>
      </c>
      <c r="C162" s="16">
        <f t="shared" si="20"/>
        <v>0</v>
      </c>
      <c r="D162" s="16"/>
      <c r="E162" s="226"/>
      <c r="F162" s="53" t="s">
        <v>367</v>
      </c>
      <c r="G162" s="228" t="s">
        <v>39</v>
      </c>
      <c r="H162" s="16">
        <f t="shared" si="21"/>
        <v>0</v>
      </c>
      <c r="I162" s="16"/>
      <c r="J162" s="226"/>
      <c r="K162" s="53" t="s">
        <v>303</v>
      </c>
      <c r="L162" s="16"/>
      <c r="M162" s="16"/>
      <c r="N162" s="16"/>
      <c r="O162" s="16"/>
      <c r="P162" s="36"/>
      <c r="Q162" s="16"/>
      <c r="R162" s="16"/>
      <c r="S162" s="16"/>
      <c r="T162" s="134"/>
      <c r="U162" s="181"/>
    </row>
    <row r="163" spans="1:21" ht="17">
      <c r="A163" s="53" t="s">
        <v>363</v>
      </c>
      <c r="B163" s="228" t="s">
        <v>38</v>
      </c>
      <c r="C163" s="16">
        <f t="shared" si="20"/>
        <v>1</v>
      </c>
      <c r="D163" s="16"/>
      <c r="E163" s="226"/>
      <c r="F163" s="53" t="s">
        <v>368</v>
      </c>
      <c r="G163" s="228" t="s">
        <v>38</v>
      </c>
      <c r="H163" s="16">
        <f t="shared" si="21"/>
        <v>1</v>
      </c>
      <c r="I163" s="16"/>
      <c r="J163" s="226"/>
      <c r="K163" s="229"/>
      <c r="L163" s="222"/>
      <c r="M163" s="16">
        <f>IF(L163="Yes",1,0)</f>
        <v>0</v>
      </c>
      <c r="N163" s="16"/>
      <c r="O163" s="16"/>
      <c r="P163" s="36"/>
      <c r="Q163" s="16"/>
      <c r="R163" s="16"/>
      <c r="S163" s="16"/>
      <c r="T163" s="134"/>
      <c r="U163" s="181"/>
    </row>
    <row r="164" spans="1:21" ht="34">
      <c r="A164" s="53" t="s">
        <v>364</v>
      </c>
      <c r="B164" s="228" t="s">
        <v>38</v>
      </c>
      <c r="C164" s="16">
        <f t="shared" si="20"/>
        <v>1</v>
      </c>
      <c r="D164" s="16"/>
      <c r="E164" s="226"/>
      <c r="F164" s="418" t="s">
        <v>566</v>
      </c>
      <c r="G164" s="228" t="s">
        <v>38</v>
      </c>
      <c r="H164" s="16">
        <f t="shared" si="21"/>
        <v>1</v>
      </c>
      <c r="I164" s="16"/>
      <c r="J164" s="226"/>
      <c r="K164" s="36"/>
      <c r="L164" s="16"/>
      <c r="M164" s="16"/>
      <c r="N164" s="16"/>
      <c r="O164" s="16"/>
      <c r="P164" s="36"/>
      <c r="Q164" s="16"/>
      <c r="R164" s="16"/>
      <c r="S164" s="16"/>
      <c r="T164" s="134"/>
      <c r="U164" s="181"/>
    </row>
    <row r="165" spans="1:21" ht="34">
      <c r="A165" s="53" t="s">
        <v>365</v>
      </c>
      <c r="B165" s="228" t="s">
        <v>38</v>
      </c>
      <c r="C165" s="16">
        <f t="shared" si="20"/>
        <v>1</v>
      </c>
      <c r="D165" s="16"/>
      <c r="E165" s="226"/>
      <c r="F165" s="418" t="s">
        <v>562</v>
      </c>
      <c r="G165" s="228" t="s">
        <v>38</v>
      </c>
      <c r="H165" s="16">
        <f t="shared" si="21"/>
        <v>1</v>
      </c>
      <c r="I165" s="16"/>
      <c r="J165" s="226"/>
      <c r="K165" s="36"/>
      <c r="L165" s="16"/>
      <c r="M165" s="16"/>
      <c r="N165" s="16"/>
      <c r="O165" s="16"/>
      <c r="P165" s="36"/>
      <c r="Q165" s="16"/>
      <c r="R165" s="16"/>
      <c r="S165" s="16"/>
      <c r="T165" s="134"/>
      <c r="U165" s="181"/>
    </row>
    <row r="166" spans="1:21" ht="51">
      <c r="A166" s="53" t="s">
        <v>366</v>
      </c>
      <c r="B166" s="228" t="s">
        <v>39</v>
      </c>
      <c r="C166" s="16">
        <f t="shared" si="20"/>
        <v>0</v>
      </c>
      <c r="D166" s="16"/>
      <c r="E166" s="226"/>
      <c r="F166" s="53" t="s">
        <v>371</v>
      </c>
      <c r="G166" s="228" t="s">
        <v>38</v>
      </c>
      <c r="H166" s="16">
        <f t="shared" si="21"/>
        <v>1</v>
      </c>
      <c r="I166" s="16"/>
      <c r="J166" s="226"/>
      <c r="K166" s="36"/>
      <c r="L166" s="16"/>
      <c r="M166" s="16"/>
      <c r="N166" s="16"/>
      <c r="O166" s="16"/>
      <c r="P166" s="36"/>
      <c r="Q166" s="16"/>
      <c r="R166" s="16"/>
      <c r="S166" s="16"/>
      <c r="T166" s="134"/>
      <c r="U166" s="181"/>
    </row>
    <row r="167" spans="1:21" ht="17">
      <c r="A167" s="53" t="s">
        <v>367</v>
      </c>
      <c r="B167" s="228" t="s">
        <v>39</v>
      </c>
      <c r="C167" s="16">
        <f t="shared" si="20"/>
        <v>0</v>
      </c>
      <c r="D167" s="16"/>
      <c r="E167" s="226"/>
      <c r="F167" s="53" t="s">
        <v>372</v>
      </c>
      <c r="G167" s="228" t="s">
        <v>38</v>
      </c>
      <c r="H167" s="16">
        <f t="shared" si="21"/>
        <v>1</v>
      </c>
      <c r="I167" s="16"/>
      <c r="J167" s="226"/>
      <c r="K167" s="36"/>
      <c r="L167" s="16"/>
      <c r="M167" s="16"/>
      <c r="N167" s="16"/>
      <c r="O167" s="16"/>
      <c r="P167" s="36"/>
      <c r="Q167" s="16"/>
      <c r="R167" s="16"/>
      <c r="S167" s="16"/>
      <c r="T167" s="134"/>
      <c r="U167" s="181"/>
    </row>
    <row r="168" spans="1:21" ht="34">
      <c r="A168" s="53" t="s">
        <v>368</v>
      </c>
      <c r="B168" s="228" t="s">
        <v>38</v>
      </c>
      <c r="C168" s="16">
        <f t="shared" si="20"/>
        <v>1</v>
      </c>
      <c r="D168" s="16"/>
      <c r="E168" s="226"/>
      <c r="F168" s="53" t="s">
        <v>373</v>
      </c>
      <c r="G168" s="228" t="s">
        <v>39</v>
      </c>
      <c r="H168" s="16">
        <f t="shared" si="21"/>
        <v>0</v>
      </c>
      <c r="I168" s="16"/>
      <c r="J168" s="226"/>
      <c r="K168" s="36"/>
      <c r="L168" s="16"/>
      <c r="M168" s="16"/>
      <c r="N168" s="16"/>
      <c r="O168" s="16"/>
      <c r="P168" s="36"/>
      <c r="Q168" s="16"/>
      <c r="R168" s="16"/>
      <c r="S168" s="16"/>
      <c r="T168" s="134"/>
      <c r="U168" s="181"/>
    </row>
    <row r="169" spans="1:21" ht="41" customHeight="1">
      <c r="A169" s="416" t="s">
        <v>561</v>
      </c>
      <c r="B169" s="228" t="s">
        <v>38</v>
      </c>
      <c r="C169" s="16">
        <f t="shared" si="20"/>
        <v>1</v>
      </c>
      <c r="D169" s="16"/>
      <c r="E169" s="226"/>
      <c r="F169" s="53" t="s">
        <v>374</v>
      </c>
      <c r="G169" s="228" t="s">
        <v>39</v>
      </c>
      <c r="H169" s="16">
        <f t="shared" si="21"/>
        <v>0</v>
      </c>
      <c r="I169" s="16"/>
      <c r="J169" s="226"/>
      <c r="K169" s="36"/>
      <c r="L169" s="16"/>
      <c r="M169" s="16"/>
      <c r="N169" s="16"/>
      <c r="O169" s="16"/>
      <c r="P169" s="36"/>
      <c r="Q169" s="16"/>
      <c r="R169" s="16"/>
      <c r="S169" s="16"/>
      <c r="T169" s="134"/>
      <c r="U169" s="181"/>
    </row>
    <row r="170" spans="1:21" ht="34">
      <c r="A170" s="416" t="s">
        <v>566</v>
      </c>
      <c r="B170" s="228" t="s">
        <v>38</v>
      </c>
      <c r="C170" s="16">
        <f t="shared" si="20"/>
        <v>1</v>
      </c>
      <c r="D170" s="16"/>
      <c r="E170" s="226"/>
      <c r="F170" s="53" t="s">
        <v>375</v>
      </c>
      <c r="G170" s="228" t="s">
        <v>38</v>
      </c>
      <c r="H170" s="16">
        <f t="shared" si="21"/>
        <v>1</v>
      </c>
      <c r="I170" s="16"/>
      <c r="J170" s="226"/>
      <c r="K170" s="36"/>
      <c r="L170" s="16"/>
      <c r="M170" s="16"/>
      <c r="N170" s="16"/>
      <c r="O170" s="16"/>
      <c r="P170" s="36"/>
      <c r="Q170" s="16"/>
      <c r="R170" s="16"/>
      <c r="S170" s="16"/>
      <c r="T170" s="134"/>
      <c r="U170" s="181"/>
    </row>
    <row r="171" spans="1:21" ht="34">
      <c r="A171" s="416" t="s">
        <v>562</v>
      </c>
      <c r="B171" s="228" t="s">
        <v>38</v>
      </c>
      <c r="C171" s="16">
        <f t="shared" si="20"/>
        <v>1</v>
      </c>
      <c r="D171" s="16"/>
      <c r="E171" s="226"/>
      <c r="F171" s="53" t="s">
        <v>376</v>
      </c>
      <c r="G171" s="228" t="s">
        <v>39</v>
      </c>
      <c r="H171" s="16">
        <f>IF(G171="Yes",1,0)</f>
        <v>0</v>
      </c>
      <c r="I171" s="16"/>
      <c r="J171" s="226"/>
      <c r="K171" s="36"/>
      <c r="L171" s="16"/>
      <c r="M171" s="16"/>
      <c r="N171" s="16"/>
      <c r="O171" s="16"/>
      <c r="P171" s="36"/>
      <c r="Q171" s="16"/>
      <c r="R171" s="16"/>
      <c r="S171" s="16"/>
      <c r="T171" s="134"/>
      <c r="U171" s="181"/>
    </row>
    <row r="172" spans="1:21" ht="34">
      <c r="A172" s="53" t="s">
        <v>369</v>
      </c>
      <c r="B172" s="228" t="s">
        <v>38</v>
      </c>
      <c r="C172" s="16">
        <f t="shared" si="20"/>
        <v>1</v>
      </c>
      <c r="D172" s="16"/>
      <c r="E172" s="226"/>
      <c r="F172" s="53" t="s">
        <v>377</v>
      </c>
      <c r="G172" s="228" t="s">
        <v>39</v>
      </c>
      <c r="H172" s="16">
        <f>IF(G172="Yes",1,0)</f>
        <v>0</v>
      </c>
      <c r="I172" s="16"/>
      <c r="J172" s="226"/>
      <c r="K172" s="36"/>
      <c r="L172" s="16"/>
      <c r="M172" s="16"/>
      <c r="N172" s="16"/>
      <c r="O172" s="16"/>
      <c r="P172" s="36"/>
      <c r="Q172" s="16"/>
      <c r="R172" s="16"/>
      <c r="S172" s="16"/>
      <c r="T172" s="134"/>
      <c r="U172" s="181"/>
    </row>
    <row r="173" spans="1:21" ht="33" customHeight="1">
      <c r="A173" s="53" t="s">
        <v>370</v>
      </c>
      <c r="B173" s="228" t="s">
        <v>39</v>
      </c>
      <c r="C173" s="16">
        <f t="shared" si="20"/>
        <v>0</v>
      </c>
      <c r="D173" s="16"/>
      <c r="E173" s="226"/>
      <c r="F173" s="418" t="s">
        <v>563</v>
      </c>
      <c r="G173" s="228" t="s">
        <v>39</v>
      </c>
      <c r="H173" s="16">
        <f>IF(G173="Yes",1,0)</f>
        <v>0</v>
      </c>
      <c r="I173" s="16"/>
      <c r="J173" s="226"/>
      <c r="K173" s="36"/>
      <c r="L173" s="16"/>
      <c r="M173" s="16"/>
      <c r="N173" s="16"/>
      <c r="O173" s="16"/>
      <c r="P173" s="36"/>
      <c r="Q173" s="16"/>
      <c r="R173" s="16"/>
      <c r="S173" s="16"/>
      <c r="T173" s="134"/>
      <c r="U173" s="181"/>
    </row>
    <row r="174" spans="1:21" ht="51">
      <c r="A174" s="53" t="s">
        <v>371</v>
      </c>
      <c r="B174" s="228" t="s">
        <v>38</v>
      </c>
      <c r="C174" s="16">
        <f t="shared" si="20"/>
        <v>1</v>
      </c>
      <c r="D174" s="16"/>
      <c r="E174" s="226"/>
      <c r="F174" s="418" t="s">
        <v>564</v>
      </c>
      <c r="G174" s="228" t="s">
        <v>38</v>
      </c>
      <c r="H174" s="16">
        <f>IF(G174="Yes",1,0)</f>
        <v>1</v>
      </c>
      <c r="I174" s="16"/>
      <c r="J174" s="226"/>
      <c r="K174" s="36"/>
      <c r="L174" s="16"/>
      <c r="M174" s="16"/>
      <c r="N174" s="16"/>
      <c r="O174" s="16"/>
      <c r="P174" s="36"/>
      <c r="Q174" s="16"/>
      <c r="R174" s="16"/>
      <c r="S174" s="16"/>
      <c r="T174" s="134"/>
      <c r="U174" s="181"/>
    </row>
    <row r="175" spans="1:21" ht="17">
      <c r="A175" s="53" t="s">
        <v>372</v>
      </c>
      <c r="B175" s="228" t="s">
        <v>38</v>
      </c>
      <c r="C175" s="16">
        <f t="shared" si="20"/>
        <v>1</v>
      </c>
      <c r="D175" s="16"/>
      <c r="E175" s="226"/>
      <c r="F175" s="53" t="s">
        <v>378</v>
      </c>
      <c r="G175" s="228" t="s">
        <v>39</v>
      </c>
      <c r="H175" s="16">
        <f>IF(G175="Yes",1,0)</f>
        <v>0</v>
      </c>
      <c r="I175" s="16"/>
      <c r="J175" s="226"/>
      <c r="K175" s="36"/>
      <c r="L175" s="16"/>
      <c r="M175" s="16"/>
      <c r="N175" s="16"/>
      <c r="O175" s="16"/>
      <c r="P175" s="36"/>
      <c r="Q175" s="16"/>
      <c r="R175" s="16"/>
      <c r="S175" s="16"/>
      <c r="T175" s="134"/>
      <c r="U175" s="181"/>
    </row>
    <row r="176" spans="1:21" ht="34">
      <c r="A176" s="53" t="s">
        <v>373</v>
      </c>
      <c r="B176" s="228" t="s">
        <v>39</v>
      </c>
      <c r="C176" s="16">
        <f t="shared" si="20"/>
        <v>0</v>
      </c>
      <c r="D176" s="16"/>
      <c r="E176" s="226"/>
      <c r="F176" s="53" t="s">
        <v>379</v>
      </c>
      <c r="G176" s="228" t="s">
        <v>39</v>
      </c>
      <c r="H176" s="16">
        <f>IF(G176="Yes",1,0)</f>
        <v>0</v>
      </c>
      <c r="I176" s="16"/>
      <c r="J176" s="226"/>
      <c r="K176" s="36"/>
      <c r="L176" s="16"/>
      <c r="M176" s="16"/>
      <c r="N176" s="16"/>
      <c r="O176" s="16"/>
      <c r="P176" s="36"/>
      <c r="Q176" s="16"/>
      <c r="R176" s="16"/>
      <c r="S176" s="16"/>
      <c r="T176" s="134"/>
      <c r="U176" s="181"/>
    </row>
    <row r="177" spans="1:21" ht="17">
      <c r="A177" s="53" t="s">
        <v>374</v>
      </c>
      <c r="B177" s="228" t="s">
        <v>39</v>
      </c>
      <c r="C177" s="16">
        <f t="shared" si="20"/>
        <v>0</v>
      </c>
      <c r="D177" s="16"/>
      <c r="E177" s="226"/>
      <c r="F177" s="53" t="s">
        <v>380</v>
      </c>
      <c r="G177" s="228" t="s">
        <v>39</v>
      </c>
      <c r="H177" s="16">
        <f>IF(G177="Yes",1,0)</f>
        <v>0</v>
      </c>
      <c r="I177" s="16"/>
      <c r="J177" s="226"/>
      <c r="K177" s="36"/>
      <c r="L177" s="16"/>
      <c r="M177" s="16"/>
      <c r="N177" s="16"/>
      <c r="O177" s="16"/>
      <c r="P177" s="36"/>
      <c r="Q177" s="16"/>
      <c r="R177" s="16"/>
      <c r="S177" s="16"/>
      <c r="T177" s="134"/>
      <c r="U177" s="181"/>
    </row>
    <row r="178" spans="1:21" ht="34">
      <c r="A178" s="53" t="s">
        <v>375</v>
      </c>
      <c r="B178" s="228" t="s">
        <v>38</v>
      </c>
      <c r="C178" s="16">
        <f t="shared" si="20"/>
        <v>1</v>
      </c>
      <c r="D178" s="16"/>
      <c r="E178" s="226"/>
      <c r="F178" s="53" t="s">
        <v>381</v>
      </c>
      <c r="G178" s="228" t="s">
        <v>38</v>
      </c>
      <c r="H178" s="16">
        <f>IF(G178="Yes",1,0)</f>
        <v>1</v>
      </c>
      <c r="I178" s="16"/>
      <c r="J178" s="226"/>
      <c r="K178" s="36"/>
      <c r="L178" s="16"/>
      <c r="M178" s="16"/>
      <c r="N178" s="16"/>
      <c r="O178" s="16"/>
      <c r="P178" s="36"/>
      <c r="Q178" s="16"/>
      <c r="R178" s="16"/>
      <c r="S178" s="16"/>
      <c r="T178" s="134"/>
      <c r="U178" s="181"/>
    </row>
    <row r="179" spans="1:21" ht="17">
      <c r="A179" s="53" t="s">
        <v>376</v>
      </c>
      <c r="B179" s="228" t="s">
        <v>39</v>
      </c>
      <c r="C179" s="16">
        <f t="shared" si="20"/>
        <v>0</v>
      </c>
      <c r="D179" s="16"/>
      <c r="E179" s="226"/>
      <c r="F179" s="53" t="s">
        <v>382</v>
      </c>
      <c r="G179" s="228" t="s">
        <v>39</v>
      </c>
      <c r="H179" s="16">
        <f>IF(G179="Yes",1,0)</f>
        <v>0</v>
      </c>
      <c r="I179" s="16"/>
      <c r="J179" s="226"/>
      <c r="K179" s="36"/>
      <c r="L179" s="16"/>
      <c r="M179" s="16"/>
      <c r="N179" s="16"/>
      <c r="O179" s="16"/>
      <c r="P179" s="36"/>
      <c r="Q179" s="16"/>
      <c r="R179" s="16"/>
      <c r="S179" s="16"/>
      <c r="T179" s="134"/>
      <c r="U179" s="181"/>
    </row>
    <row r="180" spans="1:21" ht="34">
      <c r="A180" s="53" t="s">
        <v>377</v>
      </c>
      <c r="B180" s="228" t="s">
        <v>39</v>
      </c>
      <c r="C180" s="16">
        <f t="shared" si="20"/>
        <v>0</v>
      </c>
      <c r="D180" s="16"/>
      <c r="E180" s="226"/>
      <c r="F180" s="53" t="s">
        <v>383</v>
      </c>
      <c r="G180" s="228" t="s">
        <v>39</v>
      </c>
      <c r="H180" s="16">
        <f>IF(G180="Yes",1,0)</f>
        <v>0</v>
      </c>
      <c r="I180" s="16"/>
      <c r="J180" s="226"/>
      <c r="K180" s="36"/>
      <c r="L180" s="16"/>
      <c r="M180" s="16"/>
      <c r="N180" s="16"/>
      <c r="O180" s="16"/>
      <c r="P180" s="36"/>
      <c r="Q180" s="16"/>
      <c r="R180" s="16"/>
      <c r="S180" s="16"/>
      <c r="T180" s="134"/>
      <c r="U180" s="181"/>
    </row>
    <row r="181" spans="1:21" ht="51">
      <c r="A181" s="416" t="s">
        <v>563</v>
      </c>
      <c r="B181" s="228" t="s">
        <v>38</v>
      </c>
      <c r="C181" s="16">
        <f t="shared" si="20"/>
        <v>1</v>
      </c>
      <c r="D181" s="16"/>
      <c r="E181" s="226"/>
      <c r="F181" s="418" t="s">
        <v>565</v>
      </c>
      <c r="G181" s="222" t="s">
        <v>38</v>
      </c>
      <c r="H181" s="16">
        <f>IF(G181="Yes",1,0)</f>
        <v>1</v>
      </c>
      <c r="I181" s="16"/>
      <c r="J181" s="226"/>
      <c r="K181" s="36"/>
      <c r="L181" s="16"/>
      <c r="M181" s="16"/>
      <c r="N181" s="16"/>
      <c r="O181" s="16"/>
      <c r="P181" s="36"/>
      <c r="Q181" s="16"/>
      <c r="R181" s="16"/>
      <c r="S181" s="16"/>
      <c r="T181" s="134"/>
      <c r="U181" s="181"/>
    </row>
    <row r="182" spans="1:21" ht="68">
      <c r="A182" s="416" t="s">
        <v>564</v>
      </c>
      <c r="B182" s="228" t="s">
        <v>38</v>
      </c>
      <c r="C182" s="16">
        <f t="shared" si="20"/>
        <v>1</v>
      </c>
      <c r="D182" s="16"/>
      <c r="E182" s="226"/>
      <c r="F182" s="418" t="s">
        <v>569</v>
      </c>
      <c r="G182" s="222" t="s">
        <v>39</v>
      </c>
      <c r="H182" s="16">
        <f>IF(G182="Yes",1,0)</f>
        <v>0</v>
      </c>
      <c r="I182" s="16"/>
      <c r="J182" s="226"/>
      <c r="K182" s="36"/>
      <c r="L182" s="16"/>
      <c r="M182" s="16"/>
      <c r="N182" s="16"/>
      <c r="O182" s="16"/>
      <c r="P182" s="36"/>
      <c r="Q182" s="16"/>
      <c r="R182" s="16"/>
      <c r="S182" s="16"/>
      <c r="T182" s="134"/>
      <c r="U182" s="181"/>
    </row>
    <row r="183" spans="1:21" ht="51">
      <c r="A183" s="416" t="s">
        <v>565</v>
      </c>
      <c r="B183" s="228" t="s">
        <v>38</v>
      </c>
      <c r="C183" s="16">
        <f t="shared" si="20"/>
        <v>1</v>
      </c>
      <c r="D183" s="16"/>
      <c r="E183" s="226"/>
      <c r="F183" s="53" t="s">
        <v>303</v>
      </c>
      <c r="G183" s="16"/>
      <c r="H183" s="16"/>
      <c r="I183" s="16"/>
      <c r="J183" s="226"/>
      <c r="K183" s="36"/>
      <c r="L183" s="16"/>
      <c r="M183" s="16"/>
      <c r="N183" s="16"/>
      <c r="O183" s="16"/>
      <c r="P183" s="36"/>
      <c r="Q183" s="16"/>
      <c r="R183" s="16"/>
      <c r="S183" s="16"/>
      <c r="T183" s="134"/>
      <c r="U183" s="181"/>
    </row>
    <row r="184" spans="1:21" ht="17">
      <c r="A184" s="416" t="s">
        <v>569</v>
      </c>
      <c r="B184" s="228" t="s">
        <v>39</v>
      </c>
      <c r="C184" s="16">
        <f t="shared" si="20"/>
        <v>0</v>
      </c>
      <c r="D184" s="16"/>
      <c r="E184" s="226"/>
      <c r="F184" s="229"/>
      <c r="G184" s="222"/>
      <c r="H184" s="16">
        <f>IF(G184="Yes",1,0)</f>
        <v>0</v>
      </c>
      <c r="I184" s="16"/>
      <c r="J184" s="226"/>
      <c r="K184" s="36"/>
      <c r="L184" s="16"/>
      <c r="M184" s="16"/>
      <c r="N184" s="16"/>
      <c r="O184" s="16"/>
      <c r="P184" s="36"/>
      <c r="Q184" s="16"/>
      <c r="R184" s="16"/>
      <c r="S184" s="16"/>
      <c r="T184" s="134"/>
      <c r="U184" s="181"/>
    </row>
    <row r="185" spans="1:21" ht="17">
      <c r="A185" s="53" t="s">
        <v>379</v>
      </c>
      <c r="B185" s="228" t="s">
        <v>39</v>
      </c>
      <c r="C185" s="16">
        <f t="shared" si="20"/>
        <v>0</v>
      </c>
      <c r="D185" s="16"/>
      <c r="E185" s="226"/>
      <c r="F185" s="15"/>
      <c r="I185" s="16"/>
      <c r="J185" s="16"/>
      <c r="K185" s="36"/>
      <c r="L185" s="16"/>
      <c r="M185" s="16"/>
      <c r="N185" s="16"/>
      <c r="O185" s="16"/>
      <c r="P185" s="36"/>
      <c r="Q185" s="16"/>
      <c r="R185" s="16"/>
      <c r="S185" s="16"/>
      <c r="T185" s="134"/>
      <c r="U185" s="181"/>
    </row>
    <row r="186" spans="1:21" ht="17">
      <c r="A186" s="53" t="s">
        <v>380</v>
      </c>
      <c r="B186" s="228" t="s">
        <v>39</v>
      </c>
      <c r="C186" s="16">
        <f t="shared" si="20"/>
        <v>0</v>
      </c>
      <c r="D186" s="16"/>
      <c r="E186" s="226"/>
      <c r="F186" s="15"/>
      <c r="I186" s="16"/>
      <c r="J186" s="226"/>
      <c r="K186" s="36"/>
      <c r="L186" s="16"/>
      <c r="M186" s="16"/>
      <c r="N186" s="16"/>
      <c r="O186" s="16"/>
      <c r="P186" s="36"/>
      <c r="Q186" s="16"/>
      <c r="R186" s="16"/>
      <c r="S186" s="16"/>
      <c r="T186" s="134"/>
      <c r="U186" s="181"/>
    </row>
    <row r="187" spans="1:21" ht="17">
      <c r="A187" s="53" t="s">
        <v>303</v>
      </c>
      <c r="B187" s="16"/>
      <c r="C187" s="16"/>
      <c r="D187" s="16"/>
      <c r="E187" s="16"/>
      <c r="F187" s="36"/>
      <c r="G187" s="16"/>
      <c r="H187" s="16"/>
      <c r="I187" s="16"/>
      <c r="J187" s="16"/>
      <c r="K187" s="36"/>
      <c r="L187" s="16"/>
      <c r="M187" s="16"/>
      <c r="N187" s="16"/>
      <c r="O187" s="16"/>
      <c r="P187" s="36"/>
      <c r="Q187" s="16"/>
      <c r="R187" s="16"/>
      <c r="S187" s="16"/>
      <c r="T187" s="134"/>
      <c r="U187" s="181"/>
    </row>
    <row r="188" spans="1:21">
      <c r="A188" s="229"/>
      <c r="B188" s="222"/>
      <c r="C188" s="16">
        <f t="shared" ref="C188" si="23">IF(B188="Yes",1,0)</f>
        <v>0</v>
      </c>
      <c r="D188" s="16"/>
      <c r="E188" s="226"/>
      <c r="F188" s="36"/>
      <c r="G188" s="16"/>
      <c r="H188" s="16"/>
      <c r="I188" s="16"/>
      <c r="J188" s="16"/>
      <c r="K188" s="36"/>
      <c r="L188" s="16"/>
      <c r="M188" s="16"/>
      <c r="N188" s="16"/>
      <c r="O188" s="16"/>
      <c r="P188" s="36"/>
      <c r="Q188" s="16"/>
      <c r="R188" s="16"/>
      <c r="S188" s="16"/>
      <c r="T188" s="134"/>
      <c r="U188" s="181"/>
    </row>
    <row r="189" spans="1:21">
      <c r="A189" s="36"/>
      <c r="B189" s="16"/>
      <c r="C189" s="16"/>
      <c r="D189" s="16"/>
      <c r="E189" s="16"/>
      <c r="F189" s="36"/>
      <c r="G189" s="16"/>
      <c r="H189" s="16"/>
      <c r="I189" s="16"/>
      <c r="J189" s="16"/>
      <c r="K189" s="36"/>
      <c r="L189" s="16"/>
      <c r="M189" s="16"/>
      <c r="N189" s="16"/>
      <c r="O189" s="16"/>
      <c r="P189" s="36"/>
      <c r="Q189" s="16"/>
      <c r="R189" s="16"/>
      <c r="S189" s="16"/>
      <c r="T189" s="134"/>
      <c r="U189" s="181"/>
    </row>
    <row r="190" spans="1:21" ht="17">
      <c r="A190" s="54" t="s">
        <v>293</v>
      </c>
      <c r="B190" s="37">
        <f>SUM(C129:C188)</f>
        <v>36</v>
      </c>
      <c r="C190" s="16"/>
      <c r="D190" s="16"/>
      <c r="E190" s="16"/>
      <c r="F190" s="54" t="s">
        <v>293</v>
      </c>
      <c r="G190" s="37">
        <f>SUM(H129:H184)</f>
        <v>33</v>
      </c>
      <c r="H190" s="16"/>
      <c r="I190" s="16"/>
      <c r="J190" s="16"/>
      <c r="K190" s="54" t="s">
        <v>293</v>
      </c>
      <c r="L190" s="37">
        <f>SUM(M129:M155)</f>
        <v>18</v>
      </c>
      <c r="M190" s="16"/>
      <c r="N190" s="16"/>
      <c r="O190" s="16"/>
      <c r="P190" s="54" t="s">
        <v>293</v>
      </c>
      <c r="Q190" s="37">
        <f>SUM(R129:R155)</f>
        <v>13</v>
      </c>
      <c r="R190" s="16"/>
      <c r="S190" s="16"/>
      <c r="T190" s="134"/>
      <c r="U190" s="181"/>
    </row>
    <row r="191" spans="1:21" ht="17">
      <c r="A191" s="54" t="s">
        <v>294</v>
      </c>
      <c r="B191" s="37">
        <f>COUNT(C129:C188)</f>
        <v>59</v>
      </c>
      <c r="C191" s="16"/>
      <c r="D191" s="16"/>
      <c r="E191" s="16"/>
      <c r="F191" s="54" t="s">
        <v>294</v>
      </c>
      <c r="G191" s="37">
        <f>COUNT(H129:H184)</f>
        <v>55</v>
      </c>
      <c r="H191" s="16"/>
      <c r="I191" s="16"/>
      <c r="J191" s="16"/>
      <c r="K191" s="54" t="s">
        <v>294</v>
      </c>
      <c r="L191" s="37">
        <f>COUNT(M129:M163)</f>
        <v>33</v>
      </c>
      <c r="M191" s="16"/>
      <c r="N191" s="16"/>
      <c r="O191" s="16"/>
      <c r="P191" s="54" t="s">
        <v>294</v>
      </c>
      <c r="Q191" s="37">
        <f>COUNT(R129:R158)</f>
        <v>29</v>
      </c>
      <c r="R191" s="16"/>
      <c r="S191" s="16"/>
      <c r="T191" s="134"/>
      <c r="U191" s="181"/>
    </row>
    <row r="192" spans="1:21" ht="19">
      <c r="A192" s="56" t="s">
        <v>386</v>
      </c>
      <c r="B192" s="28" t="str">
        <f>IF(MAX(C129:C188)=0," ",IF(B190/B191&lt;=0.25,'Supporting Tables'!$A$72,IF(B190/B191&lt;=0.6,'Supporting Tables'!$A$73,IF(B190/B191&lt;=0.8,'Supporting Tables'!$A$74,'Supporting Tables'!$A$75))))</f>
        <v>Many</v>
      </c>
      <c r="C192" s="28"/>
      <c r="D192" s="28"/>
      <c r="E192" s="28"/>
      <c r="F192" s="56" t="s">
        <v>386</v>
      </c>
      <c r="G192" s="28" t="str">
        <f>IF(MAX(H129:H188)=0," ",IF(G190/G191&lt;=0.25,'Supporting Tables'!$A$72,IF(G190/G191&lt;=0.6,'Supporting Tables'!$A$73,IF(G190/G191&lt;=0.8,'Supporting Tables'!$A$74,'Supporting Tables'!$A$75))))</f>
        <v>Some</v>
      </c>
      <c r="H192" s="28"/>
      <c r="I192" s="28"/>
      <c r="J192" s="28"/>
      <c r="K192" s="56" t="s">
        <v>386</v>
      </c>
      <c r="L192" s="28" t="str">
        <f>IF(MAX(M129:M188)=0," ",IF(L190/L191&lt;=0.25,'Supporting Tables'!$A$72,IF(L190/L191&lt;=0.6,'Supporting Tables'!$A$73,IF(L190/L191&lt;=0.8,'Supporting Tables'!$A$74,'Supporting Tables'!$A$75))))</f>
        <v>Some</v>
      </c>
      <c r="M192" s="28"/>
      <c r="N192" s="28"/>
      <c r="O192" s="28"/>
      <c r="P192" s="56" t="s">
        <v>386</v>
      </c>
      <c r="Q192" s="28" t="str">
        <f>IF(MAX(R129:R188)=0," ",IF(Q190/Q191&lt;=0.25,'Supporting Tables'!$A$72,IF(Q190/Q191&lt;=0.6,'Supporting Tables'!$A$73,IF(Q190/Q191&lt;=0.8,'Supporting Tables'!$A$74,'Supporting Tables'!$A$75))))</f>
        <v>Some</v>
      </c>
      <c r="R192" s="28"/>
      <c r="S192" s="28"/>
      <c r="T192" s="134"/>
      <c r="U192" s="181"/>
    </row>
    <row r="193" spans="1:21" ht="19">
      <c r="A193" s="321" t="s">
        <v>387</v>
      </c>
      <c r="B193" s="322"/>
      <c r="C193" s="322"/>
      <c r="D193" s="322"/>
      <c r="E193" s="217"/>
      <c r="F193" s="322" t="s">
        <v>387</v>
      </c>
      <c r="G193" s="322"/>
      <c r="H193" s="322"/>
      <c r="I193" s="322"/>
      <c r="J193" s="217"/>
      <c r="K193" s="322" t="s">
        <v>387</v>
      </c>
      <c r="L193" s="322"/>
      <c r="M193" s="322"/>
      <c r="N193" s="322"/>
      <c r="O193" s="217"/>
      <c r="P193" s="322" t="s">
        <v>387</v>
      </c>
      <c r="Q193" s="322"/>
      <c r="R193" s="322"/>
      <c r="S193" s="322"/>
      <c r="T193" s="217"/>
      <c r="U193" s="181"/>
    </row>
    <row r="194" spans="1:21" ht="19">
      <c r="A194" s="323" t="s">
        <v>388</v>
      </c>
      <c r="B194" s="324"/>
      <c r="C194" s="324"/>
      <c r="D194" s="324"/>
      <c r="E194" s="216" t="s">
        <v>36</v>
      </c>
      <c r="F194" s="324" t="s">
        <v>388</v>
      </c>
      <c r="G194" s="324"/>
      <c r="H194" s="324"/>
      <c r="I194" s="324"/>
      <c r="J194" s="216" t="s">
        <v>36</v>
      </c>
      <c r="K194" s="324" t="s">
        <v>388</v>
      </c>
      <c r="L194" s="324"/>
      <c r="M194" s="324"/>
      <c r="N194" s="324"/>
      <c r="O194" s="216" t="s">
        <v>36</v>
      </c>
      <c r="P194" s="324" t="s">
        <v>388</v>
      </c>
      <c r="Q194" s="324"/>
      <c r="R194" s="324"/>
      <c r="S194" s="324"/>
      <c r="T194" s="216" t="s">
        <v>36</v>
      </c>
      <c r="U194" s="181"/>
    </row>
    <row r="195" spans="1:21" ht="17">
      <c r="A195" s="53" t="s">
        <v>340</v>
      </c>
      <c r="B195" s="222"/>
      <c r="C195" s="16">
        <f>IF(B195="",0,VLOOKUP(B195,'Supporting Tables'!$A$78:$B$81,2,FALSE))</f>
        <v>0</v>
      </c>
      <c r="D195" s="160" t="str">
        <f>IF(B129="","",IF(B129="Yes",VLOOKUP(A195,'Supporting Tables'!$F$72:$J$134,2,FALSE),"NA"))</f>
        <v>NA</v>
      </c>
      <c r="E195" s="231"/>
      <c r="F195" s="53" t="s">
        <v>340</v>
      </c>
      <c r="G195" s="222"/>
      <c r="H195" s="16">
        <f>IF(G195="",0,VLOOKUP(G195,'Supporting Tables'!$A$78:$B$81,2,FALSE))</f>
        <v>0</v>
      </c>
      <c r="I195" s="160" t="str">
        <f>IF(G129="","",IF(G129="Yes",VLOOKUP(F195,'Supporting Tables'!$F$72:$J$134,2,FALSE),"NA"))</f>
        <v>NA</v>
      </c>
      <c r="J195" s="231"/>
      <c r="K195" s="53" t="s">
        <v>570</v>
      </c>
      <c r="L195" s="222" t="s">
        <v>544</v>
      </c>
      <c r="M195" s="16">
        <f>IF(L195="",0,VLOOKUP(L195,'Supporting Tables'!$A$78:$B$81,2,FALSE))</f>
        <v>1</v>
      </c>
      <c r="N195" s="160" t="str">
        <f>IF(L129="","",IF(L129="Yes",VLOOKUP(K195,'Supporting Tables'!$F$72:$J$134,2,FALSE),"NA"))</f>
        <v>Immediate</v>
      </c>
      <c r="O195" s="420"/>
      <c r="P195" s="53" t="s">
        <v>19</v>
      </c>
      <c r="Q195" s="222" t="s">
        <v>546</v>
      </c>
      <c r="R195" s="16">
        <f>IF(Q195="",0,VLOOKUP(Q195,'Supporting Tables'!$A$78:$B$81,2,FALSE))</f>
        <v>3</v>
      </c>
      <c r="S195" s="160" t="str">
        <f>IF(Q129="","",IF(Q129="Yes",VLOOKUP(P195,'Supporting Tables'!$F$72:$J$134,2,FALSE),"NA"))</f>
        <v>Medium term</v>
      </c>
      <c r="T195" s="415"/>
      <c r="U195" s="181"/>
    </row>
    <row r="196" spans="1:21" ht="17">
      <c r="A196" s="53" t="s">
        <v>341</v>
      </c>
      <c r="B196" s="222"/>
      <c r="C196" s="16">
        <f>IF(B196="",0,VLOOKUP(B196,'Supporting Tables'!$A$78:$B$81,2,FALSE))</f>
        <v>0</v>
      </c>
      <c r="D196" s="160" t="str">
        <f>IF(B130="","",IF(B130="Yes",VLOOKUP(A196,'Supporting Tables'!$F$72:$J$134,2,FALSE),"NA"))</f>
        <v>NA</v>
      </c>
      <c r="E196" s="231"/>
      <c r="F196" s="53" t="s">
        <v>341</v>
      </c>
      <c r="G196" s="228"/>
      <c r="H196" s="16">
        <f>IF(G196="",0,VLOOKUP(G196,'Supporting Tables'!$A$78:$B$81,2,FALSE))</f>
        <v>0</v>
      </c>
      <c r="I196" s="160" t="str">
        <f>IF(G130="","",IF(G130="Yes",VLOOKUP(F196,'Supporting Tables'!$F$72:$J$134,2,FALSE),"NA"))</f>
        <v>NA</v>
      </c>
      <c r="J196" s="231"/>
      <c r="K196" s="53" t="s">
        <v>352</v>
      </c>
      <c r="L196" s="228" t="s">
        <v>547</v>
      </c>
      <c r="M196" s="16">
        <f>IF(L196="",0,VLOOKUP(L196,'Supporting Tables'!$A$78:$B$81,2,FALSE))</f>
        <v>4</v>
      </c>
      <c r="N196" s="160" t="str">
        <f>IF(L130="","",IF(L130="Yes",VLOOKUP(K196,'Supporting Tables'!$F$72:$J$134,2,FALSE),"NA"))</f>
        <v>Long term</v>
      </c>
      <c r="O196" s="420"/>
      <c r="P196" s="53" t="s">
        <v>570</v>
      </c>
      <c r="Q196" s="228" t="s">
        <v>544</v>
      </c>
      <c r="R196" s="16">
        <f>IF(Q196="",0,VLOOKUP(Q196,'Supporting Tables'!$A$78:$B$81,2,FALSE))</f>
        <v>1</v>
      </c>
      <c r="S196" s="160" t="str">
        <f>IF(Q130="","",IF(Q130="Yes",VLOOKUP(P196,'Supporting Tables'!$F$72:$J$134,2,FALSE),"NA"))</f>
        <v>Immediate</v>
      </c>
      <c r="T196" s="415"/>
      <c r="U196" s="181"/>
    </row>
    <row r="197" spans="1:21" ht="17">
      <c r="A197" s="53" t="s">
        <v>342</v>
      </c>
      <c r="B197" s="228" t="s">
        <v>546</v>
      </c>
      <c r="C197" s="16">
        <f>IF(B197="",0,VLOOKUP(B197,'Supporting Tables'!$A$78:$B$81,2,FALSE))</f>
        <v>3</v>
      </c>
      <c r="D197" s="160" t="str">
        <f>IF(B131="","",IF(B131="Yes",VLOOKUP(A197,'Supporting Tables'!$F$72:$J$134,2,FALSE),"NA"))</f>
        <v>Medium term</v>
      </c>
      <c r="E197" s="231"/>
      <c r="F197" s="53" t="s">
        <v>342</v>
      </c>
      <c r="G197" s="228" t="s">
        <v>546</v>
      </c>
      <c r="H197" s="16">
        <f>IF(G197="",0,VLOOKUP(G197,'Supporting Tables'!$A$78:$B$81,2,FALSE))</f>
        <v>3</v>
      </c>
      <c r="I197" s="160" t="str">
        <f>IF(G131="","",IF(G131="Yes",VLOOKUP(F197,'Supporting Tables'!$F$72:$J$134,2,FALSE),"NA"))</f>
        <v>Medium term</v>
      </c>
      <c r="J197" s="231"/>
      <c r="K197" s="53" t="s">
        <v>353</v>
      </c>
      <c r="L197" s="228" t="s">
        <v>547</v>
      </c>
      <c r="M197" s="16">
        <f>IF(L197="",0,VLOOKUP(L197,'Supporting Tables'!$A$78:$B$81,2,FALSE))</f>
        <v>4</v>
      </c>
      <c r="N197" s="160" t="str">
        <f>IF(L131="","",IF(L131="Yes",VLOOKUP(K197,'Supporting Tables'!$F$72:$J$134,2,FALSE),"NA"))</f>
        <v>Long term</v>
      </c>
      <c r="O197" s="420"/>
      <c r="P197" s="53" t="s">
        <v>351</v>
      </c>
      <c r="Q197" s="228" t="s">
        <v>545</v>
      </c>
      <c r="R197" s="16">
        <f>IF(Q197="",0,VLOOKUP(Q197,'Supporting Tables'!$A$78:$B$81,2,FALSE))</f>
        <v>2</v>
      </c>
      <c r="S197" s="160" t="str">
        <f>IF(Q131="","",IF(Q131="Yes",VLOOKUP(P197,'Supporting Tables'!$F$72:$J$134,2,FALSE),"NA"))</f>
        <v>Short term</v>
      </c>
      <c r="T197" s="415"/>
      <c r="U197" s="181"/>
    </row>
    <row r="198" spans="1:21" ht="51">
      <c r="A198" s="53" t="s">
        <v>19</v>
      </c>
      <c r="B198" s="228" t="s">
        <v>546</v>
      </c>
      <c r="C198" s="16">
        <f>IF(B198="",0,VLOOKUP(B198,'Supporting Tables'!$A$78:$B$81,2,FALSE))</f>
        <v>3</v>
      </c>
      <c r="D198" s="160" t="str">
        <f>IF(B132="","",IF(B132="Yes",VLOOKUP(A198,'Supporting Tables'!$F$72:$J$134,2,FALSE),"NA"))</f>
        <v>Medium term</v>
      </c>
      <c r="E198" s="231"/>
      <c r="F198" s="53" t="s">
        <v>343</v>
      </c>
      <c r="G198" s="228" t="s">
        <v>545</v>
      </c>
      <c r="H198" s="16">
        <f>IF(G198="",0,VLOOKUP(G198,'Supporting Tables'!$A$78:$B$81,2,FALSE))</f>
        <v>2</v>
      </c>
      <c r="I198" s="160" t="str">
        <f>IF(G132="","",IF(G132="Yes",VLOOKUP(F198,'Supporting Tables'!$F$72:$J$134,2,FALSE),"NA"))</f>
        <v>Short term</v>
      </c>
      <c r="J198" s="231"/>
      <c r="K198" s="53" t="s">
        <v>355</v>
      </c>
      <c r="L198" s="228" t="s">
        <v>546</v>
      </c>
      <c r="M198" s="16">
        <f>IF(L198="",0,VLOOKUP(L198,'Supporting Tables'!$A$78:$B$81,2,FALSE))</f>
        <v>3</v>
      </c>
      <c r="N198" s="160" t="str">
        <f>IF(L132="","",IF(L132="Yes",VLOOKUP(K198,'Supporting Tables'!$F$72:$J$134,2,FALSE),"NA"))</f>
        <v>Medium term</v>
      </c>
      <c r="O198" s="420"/>
      <c r="P198" s="53" t="s">
        <v>352</v>
      </c>
      <c r="Q198" s="228" t="s">
        <v>547</v>
      </c>
      <c r="R198" s="16">
        <f>IF(Q198="",0,VLOOKUP(Q198,'Supporting Tables'!$A$78:$B$81,2,FALSE))</f>
        <v>4</v>
      </c>
      <c r="S198" s="160" t="str">
        <f>IF(Q132="","",IF(Q132="Yes",VLOOKUP(P198,'Supporting Tables'!$F$72:$J$134,2,FALSE),"NA"))</f>
        <v>Long term</v>
      </c>
      <c r="T198" s="415"/>
      <c r="U198" s="181"/>
    </row>
    <row r="199" spans="1:21" ht="51">
      <c r="A199" s="53" t="s">
        <v>343</v>
      </c>
      <c r="B199" s="228" t="s">
        <v>545</v>
      </c>
      <c r="C199" s="16">
        <f>IF(B199="",0,VLOOKUP(B199,'Supporting Tables'!$A$78:$B$81,2,FALSE))</f>
        <v>2</v>
      </c>
      <c r="D199" s="160" t="str">
        <f>IF(B133="","",IF(B133="Yes",VLOOKUP(A199,'Supporting Tables'!$F$72:$J$134,2,FALSE),"NA"))</f>
        <v>Short term</v>
      </c>
      <c r="E199" s="231"/>
      <c r="F199" s="53" t="s">
        <v>344</v>
      </c>
      <c r="G199" s="228" t="s">
        <v>545</v>
      </c>
      <c r="H199" s="16">
        <f>IF(G199="",0,VLOOKUP(G199,'Supporting Tables'!$A$78:$B$81,2,FALSE))</f>
        <v>2</v>
      </c>
      <c r="I199" s="160" t="str">
        <f>IF(G133="","",IF(G133="Yes",VLOOKUP(F199,'Supporting Tables'!$F$72:$J$134,2,FALSE),"NA"))</f>
        <v>Short term</v>
      </c>
      <c r="J199" s="231"/>
      <c r="K199" s="53" t="s">
        <v>357</v>
      </c>
      <c r="L199" s="228" t="s">
        <v>545</v>
      </c>
      <c r="M199" s="16">
        <f>IF(L199="",0,VLOOKUP(L199,'Supporting Tables'!$A$78:$B$81,2,FALSE))</f>
        <v>2</v>
      </c>
      <c r="N199" s="160" t="str">
        <f>IF(L133="","",IF(L133="Yes",VLOOKUP(K199,'Supporting Tables'!$F$72:$J$134,2,FALSE),"NA"))</f>
        <v>Short term</v>
      </c>
      <c r="O199" s="420"/>
      <c r="P199" s="53" t="s">
        <v>353</v>
      </c>
      <c r="Q199" s="228" t="s">
        <v>547</v>
      </c>
      <c r="R199" s="16">
        <f>IF(Q199="",0,VLOOKUP(Q199,'Supporting Tables'!$A$78:$B$81,2,FALSE))</f>
        <v>4</v>
      </c>
      <c r="S199" s="160" t="str">
        <f>IF(Q133="","",IF(Q133="Yes",VLOOKUP(P199,'Supporting Tables'!$F$72:$J$134,2,FALSE),"NA"))</f>
        <v>Long term</v>
      </c>
      <c r="T199" s="415"/>
      <c r="U199" s="181"/>
    </row>
    <row r="200" spans="1:21" ht="51">
      <c r="A200" s="53" t="s">
        <v>344</v>
      </c>
      <c r="B200" s="228" t="s">
        <v>545</v>
      </c>
      <c r="C200" s="16">
        <f>IF(B200="",0,VLOOKUP(B200,'Supporting Tables'!$A$78:$B$81,2,FALSE))</f>
        <v>2</v>
      </c>
      <c r="D200" s="160" t="str">
        <f>IF(B134="","",IF(B134="Yes",VLOOKUP(A200,'Supporting Tables'!$F$72:$J$134,2,FALSE),"NA"))</f>
        <v>Short term</v>
      </c>
      <c r="E200" s="231"/>
      <c r="F200" s="53" t="s">
        <v>345</v>
      </c>
      <c r="G200" s="228" t="s">
        <v>545</v>
      </c>
      <c r="H200" s="16">
        <f>IF(G200="",0,VLOOKUP(G200,'Supporting Tables'!$A$78:$B$81,2,FALSE))</f>
        <v>2</v>
      </c>
      <c r="I200" s="160" t="str">
        <f>IF(G134="","",IF(G134="Yes",VLOOKUP(F200,'Supporting Tables'!$F$72:$J$134,2,FALSE),"NA"))</f>
        <v>Short term</v>
      </c>
      <c r="J200" s="231"/>
      <c r="K200" s="53" t="s">
        <v>358</v>
      </c>
      <c r="L200" s="228" t="s">
        <v>545</v>
      </c>
      <c r="M200" s="16">
        <f>IF(L200="",0,VLOOKUP(L200,'Supporting Tables'!$A$78:$B$81,2,FALSE))</f>
        <v>2</v>
      </c>
      <c r="N200" s="160" t="str">
        <f>IF(L134="","",IF(L134="Yes",VLOOKUP(K200,'Supporting Tables'!$F$72:$J$134,2,FALSE),"NA"))</f>
        <v>Short term</v>
      </c>
      <c r="O200" s="420"/>
      <c r="P200" s="53" t="s">
        <v>357</v>
      </c>
      <c r="Q200" s="228" t="s">
        <v>545</v>
      </c>
      <c r="R200" s="16">
        <f>IF(Q200="",0,VLOOKUP(Q200,'Supporting Tables'!$A$78:$B$81,2,FALSE))</f>
        <v>2</v>
      </c>
      <c r="S200" s="160" t="str">
        <f>IF(Q134="","",IF(Q134="Yes",VLOOKUP(P200,'Supporting Tables'!$F$72:$J$134,2,FALSE),"NA"))</f>
        <v>Short term</v>
      </c>
      <c r="T200" s="415"/>
      <c r="U200" s="181"/>
    </row>
    <row r="201" spans="1:21" ht="34">
      <c r="A201" s="53" t="s">
        <v>345</v>
      </c>
      <c r="B201" s="228" t="s">
        <v>545</v>
      </c>
      <c r="C201" s="16">
        <f>IF(B201="",0,VLOOKUP(B201,'Supporting Tables'!$A$78:$B$81,2,FALSE))</f>
        <v>2</v>
      </c>
      <c r="D201" s="160" t="str">
        <f>IF(B135="","",IF(B135="Yes",VLOOKUP(A201,'Supporting Tables'!$F$72:$J$134,2,FALSE),"NA"))</f>
        <v>Short term</v>
      </c>
      <c r="E201" s="231"/>
      <c r="F201" s="53" t="s">
        <v>346</v>
      </c>
      <c r="G201" s="228" t="s">
        <v>545</v>
      </c>
      <c r="H201" s="16">
        <f>IF(G201="",0,VLOOKUP(G201,'Supporting Tables'!$A$78:$B$81,2,FALSE))</f>
        <v>2</v>
      </c>
      <c r="I201" s="160" t="str">
        <f>IF(G135="","",IF(G135="Yes",VLOOKUP(F201,'Supporting Tables'!$F$72:$J$134,2,FALSE),"NA"))</f>
        <v>Short term</v>
      </c>
      <c r="J201" s="231"/>
      <c r="K201" s="53" t="s">
        <v>31</v>
      </c>
      <c r="L201" s="228" t="s">
        <v>545</v>
      </c>
      <c r="M201" s="16">
        <f>IF(L201="",0,VLOOKUP(L201,'Supporting Tables'!$A$78:$B$81,2,FALSE))</f>
        <v>2</v>
      </c>
      <c r="N201" s="160" t="str">
        <f>IF(L135="","",IF(L135="Yes",VLOOKUP(K201,'Supporting Tables'!$F$72:$J$134,2,FALSE),"NA"))</f>
        <v>Short term</v>
      </c>
      <c r="O201" s="420"/>
      <c r="P201" s="53" t="s">
        <v>358</v>
      </c>
      <c r="Q201" s="228" t="s">
        <v>545</v>
      </c>
      <c r="R201" s="16">
        <f>IF(Q201="",0,VLOOKUP(Q201,'Supporting Tables'!$A$78:$B$81,2,FALSE))</f>
        <v>2</v>
      </c>
      <c r="S201" s="160" t="str">
        <f>IF(Q135="","",IF(Q135="Yes",VLOOKUP(P201,'Supporting Tables'!$F$72:$J$134,2,FALSE),"NA"))</f>
        <v>Short term</v>
      </c>
      <c r="T201" s="415"/>
      <c r="U201" s="181"/>
    </row>
    <row r="202" spans="1:21" ht="51">
      <c r="A202" s="53" t="s">
        <v>346</v>
      </c>
      <c r="B202" s="228" t="s">
        <v>545</v>
      </c>
      <c r="C202" s="16">
        <f>IF(B202="",0,VLOOKUP(B202,'Supporting Tables'!$A$78:$B$81,2,FALSE))</f>
        <v>2</v>
      </c>
      <c r="D202" s="160" t="str">
        <f>IF(B136="","",IF(B136="Yes",VLOOKUP(A202,'Supporting Tables'!$F$72:$J$134,2,FALSE),"NA"))</f>
        <v>Short term</v>
      </c>
      <c r="E202" s="231"/>
      <c r="F202" s="53" t="s">
        <v>347</v>
      </c>
      <c r="G202" s="228" t="s">
        <v>545</v>
      </c>
      <c r="H202" s="16">
        <f>IF(G202="",0,VLOOKUP(G202,'Supporting Tables'!$A$78:$B$81,2,FALSE))</f>
        <v>2</v>
      </c>
      <c r="I202" s="160" t="str">
        <f>IF(G136="","",IF(G136="Yes",VLOOKUP(F202,'Supporting Tables'!$F$72:$J$134,2,FALSE),"NA"))</f>
        <v>Short term</v>
      </c>
      <c r="J202" s="231"/>
      <c r="K202" s="53" t="s">
        <v>359</v>
      </c>
      <c r="L202" s="228" t="s">
        <v>545</v>
      </c>
      <c r="M202" s="16">
        <f>IF(L202="",0,VLOOKUP(L202,'Supporting Tables'!$A$78:$B$81,2,FALSE))</f>
        <v>2</v>
      </c>
      <c r="N202" s="160" t="str">
        <f>IF(L136="","",IF(L136="Yes",VLOOKUP(K202,'Supporting Tables'!$F$72:$J$134,2,FALSE),"NA"))</f>
        <v>Short term</v>
      </c>
      <c r="O202" s="420"/>
      <c r="P202" s="53" t="s">
        <v>31</v>
      </c>
      <c r="Q202" s="228" t="s">
        <v>545</v>
      </c>
      <c r="R202" s="16">
        <f>IF(Q202="",0,VLOOKUP(Q202,'Supporting Tables'!$A$78:$B$81,2,FALSE))</f>
        <v>2</v>
      </c>
      <c r="S202" s="160" t="str">
        <f>IF(Q136="","",IF(Q136="Yes",VLOOKUP(P202,'Supporting Tables'!$F$72:$J$134,2,FALSE),"NA"))</f>
        <v>Short term</v>
      </c>
      <c r="T202" s="415"/>
      <c r="U202" s="181"/>
    </row>
    <row r="203" spans="1:21" ht="51">
      <c r="A203" s="53" t="s">
        <v>347</v>
      </c>
      <c r="B203" s="222"/>
      <c r="C203" s="16">
        <f>IF(B203="",0,VLOOKUP(B203,'Supporting Tables'!$A$78:$B$81,2,FALSE))</f>
        <v>0</v>
      </c>
      <c r="D203" s="160" t="str">
        <f>IF(B137="","",IF(B137="Yes",VLOOKUP(A203,'Supporting Tables'!$F$72:$J$134,2,FALSE),"NA"))</f>
        <v>NA</v>
      </c>
      <c r="E203" s="231"/>
      <c r="F203" s="53" t="s">
        <v>348</v>
      </c>
      <c r="G203" s="228" t="s">
        <v>545</v>
      </c>
      <c r="H203" s="16">
        <f>IF(G203="",0,VLOOKUP(G203,'Supporting Tables'!$A$78:$B$81,2,FALSE))</f>
        <v>2</v>
      </c>
      <c r="I203" s="160" t="str">
        <f>IF(G137="","",IF(G137="Yes",VLOOKUP(F203,'Supporting Tables'!$F$72:$J$134,2,FALSE),"NA"))</f>
        <v>Short term</v>
      </c>
      <c r="J203" s="231"/>
      <c r="K203" s="53" t="s">
        <v>360</v>
      </c>
      <c r="L203" s="228"/>
      <c r="M203" s="16">
        <f>IF(L203="",0,VLOOKUP(L203,'Supporting Tables'!$A$78:$B$81,2,FALSE))</f>
        <v>0</v>
      </c>
      <c r="N203" s="160" t="str">
        <f>IF(L137="","",IF(L137="Yes",VLOOKUP(K203,'Supporting Tables'!$F$72:$J$134,2,FALSE),"NA"))</f>
        <v>NA</v>
      </c>
      <c r="O203" s="420"/>
      <c r="P203" s="53" t="s">
        <v>359</v>
      </c>
      <c r="Q203" s="228" t="s">
        <v>545</v>
      </c>
      <c r="R203" s="16">
        <f>IF(Q203="",0,VLOOKUP(Q203,'Supporting Tables'!$A$78:$B$81,2,FALSE))</f>
        <v>2</v>
      </c>
      <c r="S203" s="160" t="str">
        <f>IF(Q137="","",IF(Q137="Yes",VLOOKUP(P203,'Supporting Tables'!$F$72:$J$134,2,FALSE),"NA"))</f>
        <v>Short term</v>
      </c>
      <c r="T203" s="415"/>
      <c r="U203" s="181"/>
    </row>
    <row r="204" spans="1:21" ht="68">
      <c r="A204" s="53" t="s">
        <v>348</v>
      </c>
      <c r="B204" s="228" t="s">
        <v>545</v>
      </c>
      <c r="C204" s="16">
        <f>IF(B204="",0,VLOOKUP(B204,'Supporting Tables'!$A$78:$B$81,2,FALSE))</f>
        <v>2</v>
      </c>
      <c r="D204" s="160" t="str">
        <f>IF(B138="","",IF(B138="Yes",VLOOKUP(A204,'Supporting Tables'!$F$72:$J$134,2,FALSE),"NA"))</f>
        <v>Short term</v>
      </c>
      <c r="E204" s="231"/>
      <c r="F204" s="53" t="s">
        <v>349</v>
      </c>
      <c r="G204" s="228" t="s">
        <v>544</v>
      </c>
      <c r="H204" s="16">
        <f>IF(G204="",0,VLOOKUP(G204,'Supporting Tables'!$A$78:$B$81,2,FALSE))</f>
        <v>1</v>
      </c>
      <c r="I204" s="160" t="str">
        <f>IF(G138="","",IF(G138="Yes",VLOOKUP(F204,'Supporting Tables'!$F$72:$J$134,2,FALSE),"NA"))</f>
        <v>Immediate</v>
      </c>
      <c r="J204" s="231"/>
      <c r="K204" s="418" t="s">
        <v>558</v>
      </c>
      <c r="L204" s="228"/>
      <c r="M204" s="16">
        <f>IF(L204="",0,VLOOKUP(L204,'Supporting Tables'!$A$78:$B$81,2,FALSE))</f>
        <v>0</v>
      </c>
      <c r="N204" s="160" t="str">
        <f>IF(L138="","",IF(L138="Yes",VLOOKUP(K204,'Supporting Tables'!$F$72:$J$134,2,FALSE),"NA"))</f>
        <v>NA</v>
      </c>
      <c r="O204" s="421"/>
      <c r="P204" s="53" t="s">
        <v>360</v>
      </c>
      <c r="Q204" s="228"/>
      <c r="R204" s="16">
        <f>IF(Q204="",0,VLOOKUP(Q204,'Supporting Tables'!$A$78:$B$81,2,FALSE))</f>
        <v>0</v>
      </c>
      <c r="S204" s="160" t="str">
        <f>IF(Q138="","",IF(Q138="Yes",VLOOKUP(P204,'Supporting Tables'!$F$72:$J$134,2,FALSE),"NA"))</f>
        <v>NA</v>
      </c>
      <c r="T204" s="415"/>
      <c r="U204" s="181"/>
    </row>
    <row r="205" spans="1:21" ht="68">
      <c r="A205" s="53" t="s">
        <v>349</v>
      </c>
      <c r="B205" s="228" t="s">
        <v>544</v>
      </c>
      <c r="C205" s="16">
        <f>IF(B205="",0,VLOOKUP(B205,'Supporting Tables'!$A$78:$B$81,2,FALSE))</f>
        <v>1</v>
      </c>
      <c r="D205" s="160" t="str">
        <f>IF(B139="","",IF(B139="Yes",VLOOKUP(A205,'Supporting Tables'!$F$72:$J$134,2,FALSE),"NA"))</f>
        <v>Immediate</v>
      </c>
      <c r="E205" s="231"/>
      <c r="F205" s="53" t="s">
        <v>350</v>
      </c>
      <c r="G205" s="228" t="s">
        <v>545</v>
      </c>
      <c r="H205" s="16">
        <f>IF(G205="",0,VLOOKUP(G205,'Supporting Tables'!$A$78:$B$81,2,FALSE))</f>
        <v>2</v>
      </c>
      <c r="I205" s="160" t="str">
        <f>IF(G139="","",IF(G139="Yes",VLOOKUP(F205,'Supporting Tables'!$F$72:$J$134,2,FALSE),"NA"))</f>
        <v>Short term</v>
      </c>
      <c r="J205" s="231"/>
      <c r="K205" s="418" t="s">
        <v>559</v>
      </c>
      <c r="L205" s="228" t="s">
        <v>545</v>
      </c>
      <c r="M205" s="16">
        <f>IF(L205="",0,VLOOKUP(L205,'Supporting Tables'!$A$78:$B$81,2,FALSE))</f>
        <v>2</v>
      </c>
      <c r="N205" s="160" t="str">
        <f>IF(L139="","",IF(L139="Yes",VLOOKUP(K205,'Supporting Tables'!$F$72:$J$134,2,FALSE),"NA"))</f>
        <v>Short term</v>
      </c>
      <c r="O205" s="421"/>
      <c r="P205" s="418" t="s">
        <v>558</v>
      </c>
      <c r="Q205" s="228"/>
      <c r="R205" s="16">
        <f>IF(Q205="",0,VLOOKUP(Q205,'Supporting Tables'!$A$78:$B$81,2,FALSE))</f>
        <v>0</v>
      </c>
      <c r="S205" s="160" t="str">
        <f>IF(Q139="","",IF(Q139="Yes",VLOOKUP(P205,'Supporting Tables'!$F$72:$J$134,2,FALSE),"NA"))</f>
        <v>NA</v>
      </c>
      <c r="T205" s="416"/>
      <c r="U205" s="181"/>
    </row>
    <row r="206" spans="1:21" ht="34">
      <c r="A206" s="53" t="s">
        <v>350</v>
      </c>
      <c r="B206" s="228" t="s">
        <v>545</v>
      </c>
      <c r="C206" s="16">
        <f>IF(B206="",0,VLOOKUP(B206,'Supporting Tables'!$A$78:$B$81,2,FALSE))</f>
        <v>2</v>
      </c>
      <c r="D206" s="160" t="str">
        <f>IF(B140="","",IF(B140="Yes",VLOOKUP(A206,'Supporting Tables'!$F$72:$J$134,2,FALSE),"NA"))</f>
        <v>Short term</v>
      </c>
      <c r="E206" s="231"/>
      <c r="F206" s="53" t="s">
        <v>351</v>
      </c>
      <c r="G206" s="228" t="s">
        <v>545</v>
      </c>
      <c r="H206" s="16">
        <f>IF(G206="",0,VLOOKUP(G206,'Supporting Tables'!$A$78:$B$81,2,FALSE))</f>
        <v>2</v>
      </c>
      <c r="I206" s="160" t="str">
        <f>IF(G140="","",IF(G140="Yes",VLOOKUP(F206,'Supporting Tables'!$F$72:$J$134,2,FALSE),"NA"))</f>
        <v>Short term</v>
      </c>
      <c r="J206" s="231"/>
      <c r="K206" s="418" t="s">
        <v>560</v>
      </c>
      <c r="L206" s="228" t="s">
        <v>545</v>
      </c>
      <c r="M206" s="16">
        <f>IF(L206="",0,VLOOKUP(L206,'Supporting Tables'!$A$78:$B$81,2,FALSE))</f>
        <v>2</v>
      </c>
      <c r="N206" s="160" t="str">
        <f>IF(L140="","",IF(L140="Yes",VLOOKUP(K206,'Supporting Tables'!$F$72:$J$134,2,FALSE),"NA"))</f>
        <v>Short term</v>
      </c>
      <c r="O206" s="421"/>
      <c r="P206" s="418" t="s">
        <v>559</v>
      </c>
      <c r="Q206" s="228" t="s">
        <v>545</v>
      </c>
      <c r="R206" s="16">
        <f>IF(Q206="",0,VLOOKUP(Q206,'Supporting Tables'!$A$78:$B$81,2,FALSE))</f>
        <v>2</v>
      </c>
      <c r="S206" s="160" t="str">
        <f>IF(Q140="","",IF(Q140="Yes",VLOOKUP(P206,'Supporting Tables'!$F$72:$J$134,2,FALSE),"NA"))</f>
        <v>Short term</v>
      </c>
      <c r="T206" s="416"/>
      <c r="U206" s="181"/>
    </row>
    <row r="207" spans="1:21" ht="17">
      <c r="A207" s="53" t="s">
        <v>570</v>
      </c>
      <c r="B207" s="228" t="s">
        <v>544</v>
      </c>
      <c r="C207" s="16">
        <f>IF(B207="",0,VLOOKUP(B207,'Supporting Tables'!$A$78:$B$81,2,FALSE))</f>
        <v>1</v>
      </c>
      <c r="D207" s="160" t="str">
        <f>IF(B141="","",IF(B141="Yes",VLOOKUP(A207,'Supporting Tables'!$F$72:$J$134,2,FALSE),"NA"))</f>
        <v>Immediate</v>
      </c>
      <c r="E207" s="231"/>
      <c r="F207" s="53" t="s">
        <v>352</v>
      </c>
      <c r="G207" s="228" t="s">
        <v>547</v>
      </c>
      <c r="H207" s="16">
        <f>IF(G207="",0,VLOOKUP(G207,'Supporting Tables'!$A$78:$B$81,2,FALSE))</f>
        <v>4</v>
      </c>
      <c r="I207" s="160" t="str">
        <f>IF(G141="","",IF(G141="Yes",VLOOKUP(F207,'Supporting Tables'!$F$72:$J$134,2,FALSE),"NA"))</f>
        <v>Long term</v>
      </c>
      <c r="J207" s="231"/>
      <c r="K207" s="53" t="s">
        <v>369</v>
      </c>
      <c r="L207" s="228" t="s">
        <v>546</v>
      </c>
      <c r="M207" s="16">
        <f>IF(L207="",0,VLOOKUP(L207,'Supporting Tables'!$A$78:$B$81,2,FALSE))</f>
        <v>3</v>
      </c>
      <c r="N207" s="160" t="str">
        <f>IF(L141="","",IF(L141="Yes",VLOOKUP(K207,'Supporting Tables'!$F$72:$J$134,2,FALSE),"NA"))</f>
        <v>Medium term</v>
      </c>
      <c r="O207" s="420"/>
      <c r="P207" s="53" t="s">
        <v>369</v>
      </c>
      <c r="Q207" s="222" t="s">
        <v>546</v>
      </c>
      <c r="R207" s="16">
        <f>IF(Q207="",0,VLOOKUP(Q207,'Supporting Tables'!$A$78:$B$81,2,FALSE))</f>
        <v>3</v>
      </c>
      <c r="S207" s="160" t="str">
        <f>IF(Q141="","",IF(Q141="Yes",VLOOKUP(P207,'Supporting Tables'!$F$72:$J$134,2,FALSE),"NA"))</f>
        <v>Medium term</v>
      </c>
      <c r="T207" s="415"/>
      <c r="U207" s="181"/>
    </row>
    <row r="208" spans="1:21" ht="17">
      <c r="A208" s="53" t="s">
        <v>351</v>
      </c>
      <c r="B208" s="228" t="s">
        <v>545</v>
      </c>
      <c r="C208" s="16">
        <f>IF(B208="",0,VLOOKUP(B208,'Supporting Tables'!$A$78:$B$81,2,FALSE))</f>
        <v>2</v>
      </c>
      <c r="D208" s="160" t="str">
        <f>IF(B142="","",IF(B142="Yes",VLOOKUP(A208,'Supporting Tables'!$F$72:$J$134,2,FALSE),"NA"))</f>
        <v>Short term</v>
      </c>
      <c r="E208" s="231"/>
      <c r="F208" s="53" t="s">
        <v>353</v>
      </c>
      <c r="G208" s="228" t="s">
        <v>547</v>
      </c>
      <c r="H208" s="16">
        <f>IF(G208="",0,VLOOKUP(G208,'Supporting Tables'!$A$78:$B$81,2,FALSE))</f>
        <v>4</v>
      </c>
      <c r="I208" s="160" t="str">
        <f>IF(G142="","",IF(G142="Yes",VLOOKUP(F208,'Supporting Tables'!$F$72:$J$134,2,FALSE),"NA"))</f>
        <v>Long term</v>
      </c>
      <c r="J208" s="231"/>
      <c r="K208" s="53" t="s">
        <v>370</v>
      </c>
      <c r="L208" s="228"/>
      <c r="M208" s="16">
        <f>IF(L208="",0,VLOOKUP(L208,'Supporting Tables'!$A$78:$B$81,2,FALSE))</f>
        <v>0</v>
      </c>
      <c r="N208" s="160" t="str">
        <f>IF(L142="","",IF(L142="Yes",VLOOKUP(K208,'Supporting Tables'!$F$72:$J$134,2,FALSE),"NA"))</f>
        <v>NA</v>
      </c>
      <c r="O208" s="420"/>
      <c r="P208" s="53" t="s">
        <v>370</v>
      </c>
      <c r="Q208" s="228"/>
      <c r="R208" s="16">
        <f>IF(Q208="",0,VLOOKUP(Q208,'Supporting Tables'!$A$78:$B$81,2,FALSE))</f>
        <v>0</v>
      </c>
      <c r="S208" s="160" t="str">
        <f>IF(Q142="","",IF(Q142="Yes",VLOOKUP(P208,'Supporting Tables'!$F$72:$J$134,2,FALSE),"NA"))</f>
        <v>NA</v>
      </c>
      <c r="T208" s="415"/>
      <c r="U208" s="181"/>
    </row>
    <row r="209" spans="1:21" ht="34">
      <c r="A209" s="415" t="s">
        <v>553</v>
      </c>
      <c r="B209" s="228" t="s">
        <v>545</v>
      </c>
      <c r="C209" s="16">
        <f>IF(B209="",0,VLOOKUP(B209,'Supporting Tables'!$A$78:$B$81,2,FALSE))</f>
        <v>2</v>
      </c>
      <c r="D209" s="160" t="str">
        <f>IF(B143="","",IF(B143="Yes",VLOOKUP(A209,'Supporting Tables'!$F$72:$J$134,2,FALSE),"NA"))</f>
        <v>Short term</v>
      </c>
      <c r="E209" s="231"/>
      <c r="F209" s="30" t="s">
        <v>553</v>
      </c>
      <c r="G209" s="228" t="s">
        <v>545</v>
      </c>
      <c r="H209" s="16">
        <f>IF(G209="",0,VLOOKUP(G209,'Supporting Tables'!$A$78:$B$81,2,FALSE))</f>
        <v>2</v>
      </c>
      <c r="I209" s="160" t="str">
        <f>IF(G143="","",IF(G143="Yes",VLOOKUP(F209,'Supporting Tables'!$F$72:$J$134,2,FALSE),"NA"))</f>
        <v>Short term</v>
      </c>
      <c r="J209" s="231"/>
      <c r="K209" s="53" t="s">
        <v>371</v>
      </c>
      <c r="L209" s="222" t="s">
        <v>544</v>
      </c>
      <c r="M209" s="16">
        <f>IF(L209="",0,VLOOKUP(L209,'Supporting Tables'!$A$78:$B$81,2,FALSE))</f>
        <v>1</v>
      </c>
      <c r="N209" s="160" t="str">
        <f>IF(L143="","",IF(L143="Yes",VLOOKUP(K209,'Supporting Tables'!$F$72:$J$134,2,FALSE),"NA"))</f>
        <v>Immediate</v>
      </c>
      <c r="O209" s="420"/>
      <c r="P209" s="53" t="s">
        <v>371</v>
      </c>
      <c r="Q209" s="228" t="s">
        <v>544</v>
      </c>
      <c r="R209" s="16">
        <f>IF(Q209="",0,VLOOKUP(Q209,'Supporting Tables'!$A$78:$B$81,2,FALSE))</f>
        <v>1</v>
      </c>
      <c r="S209" s="160" t="str">
        <f>IF(Q143="","",IF(Q143="Yes",VLOOKUP(P209,'Supporting Tables'!$F$72:$J$134,2,FALSE),"NA"))</f>
        <v>Immediate</v>
      </c>
      <c r="T209" s="415"/>
      <c r="U209" s="181"/>
    </row>
    <row r="210" spans="1:21" ht="34">
      <c r="A210" s="414" t="s">
        <v>554</v>
      </c>
      <c r="B210" s="228" t="s">
        <v>545</v>
      </c>
      <c r="C210" s="16">
        <f>IF(B210="",0,VLOOKUP(B210,'Supporting Tables'!$A$78:$B$81,2,FALSE))</f>
        <v>2</v>
      </c>
      <c r="D210" s="160" t="str">
        <f>IF(B144="","",IF(B144="Yes",VLOOKUP(A210,'Supporting Tables'!$F$72:$J$134,2,FALSE),"NA"))</f>
        <v>Short term</v>
      </c>
      <c r="E210" s="231"/>
      <c r="F210" s="417" t="s">
        <v>554</v>
      </c>
      <c r="G210" s="228" t="s">
        <v>545</v>
      </c>
      <c r="H210" s="16">
        <f>IF(G210="",0,VLOOKUP(G210,'Supporting Tables'!$A$78:$B$81,2,FALSE))</f>
        <v>2</v>
      </c>
      <c r="I210" s="160" t="str">
        <f>IF(G144="","",IF(G144="Yes",VLOOKUP(F210,'Supporting Tables'!$F$72:$J$134,2,FALSE),"NA"))</f>
        <v>Short term</v>
      </c>
      <c r="J210" s="231"/>
      <c r="K210" s="53" t="s">
        <v>372</v>
      </c>
      <c r="L210" s="222" t="s">
        <v>544</v>
      </c>
      <c r="M210" s="16">
        <f>IF(L210="",0,VLOOKUP(L210,'Supporting Tables'!$A$78:$B$81,2,FALSE))</f>
        <v>1</v>
      </c>
      <c r="N210" s="160" t="str">
        <f>IF(L144="","",IF(L144="Yes",VLOOKUP(K210,'Supporting Tables'!$F$72:$J$134,2,FALSE),"NA"))</f>
        <v>Immediate</v>
      </c>
      <c r="O210" s="420"/>
      <c r="P210" s="53" t="s">
        <v>372</v>
      </c>
      <c r="Q210" s="228" t="s">
        <v>544</v>
      </c>
      <c r="R210" s="16">
        <f>IF(Q210="",0,VLOOKUP(Q210,'Supporting Tables'!$A$78:$B$81,2,FALSE))</f>
        <v>1</v>
      </c>
      <c r="S210" s="160" t="str">
        <f>IF(Q144="","",IF(Q144="Yes",VLOOKUP(P210,'Supporting Tables'!$F$72:$J$134,2,FALSE),"NA"))</f>
        <v>Immediate</v>
      </c>
      <c r="T210" s="415"/>
      <c r="U210" s="181"/>
    </row>
    <row r="211" spans="1:21" ht="34">
      <c r="A211" s="414" t="s">
        <v>567</v>
      </c>
      <c r="B211" s="228"/>
      <c r="C211" s="16">
        <f>IF(B211="",0,VLOOKUP(B211,'Supporting Tables'!$A$78:$B$81,2,FALSE))</f>
        <v>0</v>
      </c>
      <c r="D211" s="160" t="str">
        <f>IF(B145="","",IF(B145="Yes",VLOOKUP(A211,'Supporting Tables'!$F$72:$J$134,2,FALSE),"NA"))</f>
        <v>NA</v>
      </c>
      <c r="E211" s="231"/>
      <c r="F211" s="417" t="s">
        <v>567</v>
      </c>
      <c r="G211" s="228"/>
      <c r="H211" s="16">
        <f>IF(G211="",0,VLOOKUP(G211,'Supporting Tables'!$A$78:$B$81,2,FALSE))</f>
        <v>0</v>
      </c>
      <c r="I211" s="160" t="str">
        <f>IF(G145="","",IF(G145="Yes",VLOOKUP(F211,'Supporting Tables'!$F$72:$J$134,2,FALSE),"NA"))</f>
        <v>NA</v>
      </c>
      <c r="J211" s="231"/>
      <c r="K211" s="53" t="s">
        <v>373</v>
      </c>
      <c r="L211" s="228"/>
      <c r="M211" s="16">
        <f>IF(L211="",0,VLOOKUP(L211,'Supporting Tables'!$A$78:$B$81,2,FALSE))</f>
        <v>0</v>
      </c>
      <c r="N211" s="160" t="str">
        <f>IF(L145="","",IF(L145="Yes",VLOOKUP(K211,'Supporting Tables'!$F$72:$J$134,2,FALSE),"NA"))</f>
        <v>NA</v>
      </c>
      <c r="O211" s="420"/>
      <c r="P211" s="417" t="s">
        <v>556</v>
      </c>
      <c r="Q211" s="228"/>
      <c r="R211" s="16">
        <f>IF(Q211="",0,VLOOKUP(Q211,'Supporting Tables'!$A$78:$B$81,2,FALSE))</f>
        <v>0</v>
      </c>
      <c r="S211" s="160" t="str">
        <f>IF(Q145="","",IF(Q145="Yes",VLOOKUP(P211,'Supporting Tables'!$F$72:$J$134,2,FALSE),"NA"))</f>
        <v>NA</v>
      </c>
      <c r="T211" s="414"/>
      <c r="U211" s="181"/>
    </row>
    <row r="212" spans="1:21" ht="68">
      <c r="A212" s="414" t="s">
        <v>556</v>
      </c>
      <c r="B212" s="228"/>
      <c r="C212" s="16">
        <f>IF(B212="",0,VLOOKUP(B212,'Supporting Tables'!$A$78:$B$81,2,FALSE))</f>
        <v>0</v>
      </c>
      <c r="D212" s="160" t="str">
        <f>IF(B146="","",IF(B146="Yes",VLOOKUP(A212,'Supporting Tables'!$F$72:$J$134,2,FALSE),"NA"))</f>
        <v>NA</v>
      </c>
      <c r="E212" s="231"/>
      <c r="F212" s="417" t="s">
        <v>557</v>
      </c>
      <c r="G212" s="228"/>
      <c r="H212" s="16">
        <f>IF(G212="",0,VLOOKUP(G212,'Supporting Tables'!$A$78:$B$81,2,FALSE))</f>
        <v>0</v>
      </c>
      <c r="I212" s="160" t="str">
        <f>IF(G146="","",IF(G146="Yes",VLOOKUP(F212,'Supporting Tables'!$F$72:$J$134,2,FALSE),"NA"))</f>
        <v>NA</v>
      </c>
      <c r="J212" s="231"/>
      <c r="K212" s="30" t="s">
        <v>553</v>
      </c>
      <c r="L212" s="228" t="s">
        <v>545</v>
      </c>
      <c r="M212" s="16">
        <f>IF(L212="",0,VLOOKUP(L212,'Supporting Tables'!$A$78:$B$81,2,FALSE))</f>
        <v>2</v>
      </c>
      <c r="N212" s="160" t="str">
        <f>IF(L146="","",IF(L146="Yes",VLOOKUP(K212,'Supporting Tables'!$F$72:$J$134,2,FALSE),"NA"))</f>
        <v>Short term</v>
      </c>
      <c r="O212" s="420"/>
      <c r="P212" s="418" t="s">
        <v>558</v>
      </c>
      <c r="Q212" s="228"/>
      <c r="R212" s="16">
        <f>IF(Q212="",0,VLOOKUP(Q212,'Supporting Tables'!$A$78:$B$81,2,FALSE))</f>
        <v>0</v>
      </c>
      <c r="S212" s="160" t="str">
        <f>IF(Q146="","",IF(Q146="Yes",VLOOKUP(P212,'Supporting Tables'!$F$72:$J$134,2,FALSE),"NA"))</f>
        <v>NA</v>
      </c>
      <c r="T212" s="416"/>
      <c r="U212" s="181"/>
    </row>
    <row r="213" spans="1:21" ht="34">
      <c r="A213" s="414" t="s">
        <v>557</v>
      </c>
      <c r="B213" s="222"/>
      <c r="C213" s="16">
        <f>IF(B213="",0,VLOOKUP(B213,'Supporting Tables'!$A$78:$B$81,2,FALSE))</f>
        <v>0</v>
      </c>
      <c r="D213" s="160" t="str">
        <f>IF(B147="","",IF(B147="Yes",VLOOKUP(A213,'Supporting Tables'!$F$72:$J$134,2,FALSE),"NA"))</f>
        <v>NA</v>
      </c>
      <c r="E213" s="231"/>
      <c r="F213" s="30" t="s">
        <v>354</v>
      </c>
      <c r="G213" s="228"/>
      <c r="H213" s="16">
        <f>IF(G213="",0,VLOOKUP(G213,'Supporting Tables'!$A$78:$B$81,2,FALSE))</f>
        <v>0</v>
      </c>
      <c r="I213" s="160" t="str">
        <f>IF(G147="","",IF(G147="Yes",VLOOKUP(F213,'Supporting Tables'!$F$72:$J$134,2,FALSE),"NA"))</f>
        <v>NA</v>
      </c>
      <c r="J213" s="231"/>
      <c r="K213" s="417" t="s">
        <v>556</v>
      </c>
      <c r="L213" s="228"/>
      <c r="M213" s="16">
        <f>IF(L213="",0,VLOOKUP(L213,'Supporting Tables'!$A$78:$B$81,2,FALSE))</f>
        <v>0</v>
      </c>
      <c r="N213" s="160" t="str">
        <f>IF(L147="","",IF(L147="Yes",VLOOKUP(K213,'Supporting Tables'!$F$72:$J$134,2,FALSE),"NA"))</f>
        <v>NA</v>
      </c>
      <c r="O213" s="422"/>
      <c r="P213" s="418" t="s">
        <v>559</v>
      </c>
      <c r="Q213" s="228" t="s">
        <v>545</v>
      </c>
      <c r="R213" s="16">
        <f>IF(Q213="",0,VLOOKUP(Q213,'Supporting Tables'!$A$78:$B$81,2,FALSE))</f>
        <v>2</v>
      </c>
      <c r="S213" s="160" t="str">
        <f>IF(Q147="","",IF(Q147="Yes",VLOOKUP(P213,'Supporting Tables'!$F$72:$J$134,2,FALSE),"NA"))</f>
        <v>Short term</v>
      </c>
      <c r="T213" s="416"/>
      <c r="U213" s="181"/>
    </row>
    <row r="214" spans="1:21" ht="68">
      <c r="A214" s="53" t="s">
        <v>352</v>
      </c>
      <c r="B214" s="228" t="s">
        <v>547</v>
      </c>
      <c r="C214" s="16">
        <f>IF(B214="",0,VLOOKUP(B214,'Supporting Tables'!$A$78:$B$81,2,FALSE))</f>
        <v>4</v>
      </c>
      <c r="D214" s="160" t="str">
        <f>IF(B148="","",IF(B148="Yes",VLOOKUP(A214,'Supporting Tables'!$F$72:$J$134,2,FALSE),"NA"))</f>
        <v>Long term</v>
      </c>
      <c r="E214" s="231"/>
      <c r="F214" s="30" t="s">
        <v>355</v>
      </c>
      <c r="G214" s="228" t="s">
        <v>546</v>
      </c>
      <c r="H214" s="16">
        <f>IF(G214="",0,VLOOKUP(G214,'Supporting Tables'!$A$78:$B$81,2,FALSE))</f>
        <v>3</v>
      </c>
      <c r="I214" s="160" t="str">
        <f>IF(G148="","",IF(G148="Yes",VLOOKUP(F214,'Supporting Tables'!$F$72:$J$134,2,FALSE),"NA"))</f>
        <v>Medium term</v>
      </c>
      <c r="J214" s="231"/>
      <c r="K214" s="418" t="s">
        <v>558</v>
      </c>
      <c r="L214" s="228"/>
      <c r="M214" s="16">
        <f>IF(L214="",0,VLOOKUP(L214,'Supporting Tables'!$A$78:$B$81,2,FALSE))</f>
        <v>0</v>
      </c>
      <c r="N214" s="160" t="str">
        <f>IF(L148="","",IF(L148="Yes",VLOOKUP(K214,'Supporting Tables'!$F$72:$J$134,2,FALSE),"NA"))</f>
        <v>NA</v>
      </c>
      <c r="O214" s="421"/>
      <c r="P214" s="418" t="s">
        <v>564</v>
      </c>
      <c r="Q214" s="228" t="s">
        <v>545</v>
      </c>
      <c r="R214" s="16">
        <f>IF(Q214="",0,VLOOKUP(Q214,'Supporting Tables'!$A$78:$B$81,2,FALSE))</f>
        <v>2</v>
      </c>
      <c r="S214" s="160" t="str">
        <f>IF(Q148="","",IF(Q148="Yes",VLOOKUP(P214,'Supporting Tables'!$F$72:$J$134,2,FALSE),"NA"))</f>
        <v>Short term</v>
      </c>
      <c r="T214" s="416"/>
      <c r="U214" s="181"/>
    </row>
    <row r="215" spans="1:21" ht="34">
      <c r="A215" s="53" t="s">
        <v>353</v>
      </c>
      <c r="B215" s="228" t="s">
        <v>547</v>
      </c>
      <c r="C215" s="16">
        <f>IF(B215="",0,VLOOKUP(B215,'Supporting Tables'!$A$78:$B$81,2,FALSE))</f>
        <v>4</v>
      </c>
      <c r="D215" s="160" t="str">
        <f>IF(B149="","",IF(B149="Yes",VLOOKUP(A215,'Supporting Tables'!$F$72:$J$134,2,FALSE),"NA"))</f>
        <v>Long term</v>
      </c>
      <c r="E215" s="231"/>
      <c r="F215" s="30" t="s">
        <v>356</v>
      </c>
      <c r="G215" s="228"/>
      <c r="H215" s="16">
        <f>IF(G215="",0,VLOOKUP(G215,'Supporting Tables'!$A$78:$B$81,2,FALSE))</f>
        <v>0</v>
      </c>
      <c r="I215" s="160" t="str">
        <f>IF(G149="","",IF(G149="Yes",VLOOKUP(F215,'Supporting Tables'!$F$72:$J$134,2,FALSE),"NA"))</f>
        <v>NA</v>
      </c>
      <c r="J215" s="231"/>
      <c r="K215" s="418" t="s">
        <v>559</v>
      </c>
      <c r="L215" s="228" t="s">
        <v>545</v>
      </c>
      <c r="M215" s="16">
        <f>IF(L215="",0,VLOOKUP(L215,'Supporting Tables'!$A$78:$B$81,2,FALSE))</f>
        <v>2</v>
      </c>
      <c r="N215" s="160" t="str">
        <f>IF(L149="","",IF(L149="Yes",VLOOKUP(K215,'Supporting Tables'!$F$72:$J$134,2,FALSE),"NA"))</f>
        <v>Short term</v>
      </c>
      <c r="O215" s="421"/>
      <c r="P215" s="53" t="s">
        <v>373</v>
      </c>
      <c r="Q215" s="228"/>
      <c r="R215" s="16">
        <f>IF(Q215="",0,VLOOKUP(Q215,'Supporting Tables'!$A$78:$B$81,2,FALSE))</f>
        <v>0</v>
      </c>
      <c r="S215" s="160" t="str">
        <f>IF(Q149="","",IF(Q149="Yes",VLOOKUP(P215,'Supporting Tables'!$F$72:$J$134,2,FALSE),"NA"))</f>
        <v>NA</v>
      </c>
      <c r="T215" s="415"/>
      <c r="U215" s="181"/>
    </row>
    <row r="216" spans="1:21" ht="34">
      <c r="A216" s="53" t="s">
        <v>354</v>
      </c>
      <c r="B216" s="222"/>
      <c r="C216" s="16">
        <f>IF(B216="",0,VLOOKUP(B216,'Supporting Tables'!$A$78:$B$81,2,FALSE))</f>
        <v>0</v>
      </c>
      <c r="D216" s="160" t="str">
        <f>IF(B150="","",IF(B150="Yes",VLOOKUP(A216,'Supporting Tables'!$F$72:$J$134,2,FALSE),"NA"))</f>
        <v>NA</v>
      </c>
      <c r="E216" s="231"/>
      <c r="F216" s="30" t="s">
        <v>357</v>
      </c>
      <c r="G216" s="228" t="s">
        <v>545</v>
      </c>
      <c r="H216" s="16">
        <f>IF(G216="",0,VLOOKUP(G216,'Supporting Tables'!$A$78:$B$81,2,FALSE))</f>
        <v>2</v>
      </c>
      <c r="I216" s="160" t="str">
        <f>IF(G150="","",IF(G150="Yes",VLOOKUP(F216,'Supporting Tables'!$F$72:$J$134,2,FALSE),"NA"))</f>
        <v>Short term</v>
      </c>
      <c r="J216" s="231"/>
      <c r="K216" s="418" t="s">
        <v>560</v>
      </c>
      <c r="L216" s="228" t="s">
        <v>545</v>
      </c>
      <c r="M216" s="16">
        <f>IF(L216="",0,VLOOKUP(L216,'Supporting Tables'!$A$78:$B$81,2,FALSE))</f>
        <v>2</v>
      </c>
      <c r="N216" s="160" t="str">
        <f>IF(L150="","",IF(L150="Yes",VLOOKUP(K216,'Supporting Tables'!$F$72:$J$134,2,FALSE),"NA"))</f>
        <v>Short term</v>
      </c>
      <c r="O216" s="421"/>
      <c r="P216" s="53" t="s">
        <v>374</v>
      </c>
      <c r="Q216" s="228"/>
      <c r="R216" s="16">
        <f>IF(Q216="",0,VLOOKUP(Q216,'Supporting Tables'!$A$78:$B$81,2,FALSE))</f>
        <v>0</v>
      </c>
      <c r="S216" s="160" t="str">
        <f>IF(Q150="","",IF(Q150="Yes",VLOOKUP(P216,'Supporting Tables'!$F$72:$J$134,2,FALSE),"NA"))</f>
        <v>NA</v>
      </c>
      <c r="T216" s="415"/>
      <c r="U216" s="181"/>
    </row>
    <row r="217" spans="1:21" ht="34">
      <c r="A217" s="53" t="s">
        <v>355</v>
      </c>
      <c r="B217" s="222" t="s">
        <v>546</v>
      </c>
      <c r="C217" s="16">
        <f>IF(B217="",0,VLOOKUP(B217,'Supporting Tables'!$A$78:$B$81,2,FALSE))</f>
        <v>3</v>
      </c>
      <c r="D217" s="160" t="str">
        <f>IF(B151="","",IF(B151="Yes",VLOOKUP(A217,'Supporting Tables'!$F$72:$J$134,2,FALSE),"NA"))</f>
        <v>Medium term</v>
      </c>
      <c r="E217" s="231"/>
      <c r="F217" s="30" t="s">
        <v>358</v>
      </c>
      <c r="G217" s="228" t="s">
        <v>545</v>
      </c>
      <c r="H217" s="16">
        <f>IF(G217="",0,VLOOKUP(G217,'Supporting Tables'!$A$78:$B$81,2,FALSE))</f>
        <v>2</v>
      </c>
      <c r="I217" s="160" t="str">
        <f>IF(G151="","",IF(G151="Yes",VLOOKUP(F217,'Supporting Tables'!$F$72:$J$134,2,FALSE),"NA"))</f>
        <v>Short term</v>
      </c>
      <c r="J217" s="231"/>
      <c r="K217" s="53" t="s">
        <v>376</v>
      </c>
      <c r="L217" s="228"/>
      <c r="M217" s="16">
        <f>IF(L217="",0,VLOOKUP(L217,'Supporting Tables'!$A$78:$B$81,2,FALSE))</f>
        <v>0</v>
      </c>
      <c r="N217" s="160" t="str">
        <f>IF(L151="","",IF(L151="Yes",VLOOKUP(K217,'Supporting Tables'!$F$72:$J$134,2,FALSE),"NA"))</f>
        <v>NA</v>
      </c>
      <c r="O217" s="420"/>
      <c r="P217" s="53" t="s">
        <v>376</v>
      </c>
      <c r="Q217" s="228"/>
      <c r="R217" s="16">
        <f>IF(Q217="",0,VLOOKUP(Q217,'Supporting Tables'!$A$78:$B$81,2,FALSE))</f>
        <v>0</v>
      </c>
      <c r="S217" s="160" t="str">
        <f>IF(Q151="","",IF(Q151="Yes",VLOOKUP(P217,'Supporting Tables'!$F$72:$J$134,2,FALSE),"NA"))</f>
        <v>NA</v>
      </c>
      <c r="T217" s="415"/>
      <c r="U217" s="181"/>
    </row>
    <row r="218" spans="1:21" ht="34">
      <c r="A218" s="53" t="s">
        <v>356</v>
      </c>
      <c r="B218" s="222"/>
      <c r="C218" s="16">
        <f>IF(B218="",0,VLOOKUP(B218,'Supporting Tables'!$A$78:$B$81,2,FALSE))</f>
        <v>0</v>
      </c>
      <c r="D218" s="160" t="str">
        <f>IF(B152="","",IF(B152="Yes",VLOOKUP(A218,'Supporting Tables'!$F$72:$J$134,2,FALSE),"NA"))</f>
        <v>NA</v>
      </c>
      <c r="E218" s="231"/>
      <c r="F218" s="30" t="s">
        <v>31</v>
      </c>
      <c r="G218" s="228" t="s">
        <v>545</v>
      </c>
      <c r="H218" s="16">
        <f>IF(G218="",0,VLOOKUP(G218,'Supporting Tables'!$A$78:$B$81,2,FALSE))</f>
        <v>2</v>
      </c>
      <c r="I218" s="160" t="str">
        <f>IF(G152="","",IF(G152="Yes",VLOOKUP(F218,'Supporting Tables'!$F$72:$J$134,2,FALSE),"NA"))</f>
        <v>Short term</v>
      </c>
      <c r="J218" s="231"/>
      <c r="K218" s="53" t="s">
        <v>377</v>
      </c>
      <c r="L218" s="228"/>
      <c r="M218" s="16">
        <f>IF(L218="",0,VLOOKUP(L218,'Supporting Tables'!$A$78:$B$81,2,FALSE))</f>
        <v>0</v>
      </c>
      <c r="N218" s="160" t="str">
        <f>IF(L152="","",IF(L152="Yes",VLOOKUP(K218,'Supporting Tables'!$F$72:$J$134,2,FALSE),"NA"))</f>
        <v>NA</v>
      </c>
      <c r="O218" s="420"/>
      <c r="P218" s="53" t="s">
        <v>377</v>
      </c>
      <c r="Q218" s="228"/>
      <c r="R218" s="16">
        <f>IF(Q218="",0,VLOOKUP(Q218,'Supporting Tables'!$A$78:$B$81,2,FALSE))</f>
        <v>0</v>
      </c>
      <c r="S218" s="160" t="str">
        <f>IF(Q152="","",IF(Q152="Yes",VLOOKUP(P218,'Supporting Tables'!$F$72:$J$134,2,FALSE),"NA"))</f>
        <v>NA</v>
      </c>
      <c r="T218" s="415"/>
      <c r="U218" s="181"/>
    </row>
    <row r="219" spans="1:21" ht="51">
      <c r="A219" s="53" t="s">
        <v>357</v>
      </c>
      <c r="B219" s="228" t="s">
        <v>545</v>
      </c>
      <c r="C219" s="16">
        <f>IF(B219="",0,VLOOKUP(B219,'Supporting Tables'!$A$78:$B$81,2,FALSE))</f>
        <v>2</v>
      </c>
      <c r="D219" s="160" t="str">
        <f>IF(B153="","",IF(B153="Yes",VLOOKUP(A219,'Supporting Tables'!$F$72:$J$134,2,FALSE),"NA"))</f>
        <v>Short term</v>
      </c>
      <c r="E219" s="231"/>
      <c r="F219" s="30" t="s">
        <v>359</v>
      </c>
      <c r="G219" s="228" t="s">
        <v>545</v>
      </c>
      <c r="H219" s="16">
        <f>IF(G219="",0,VLOOKUP(G219,'Supporting Tables'!$A$78:$B$81,2,FALSE))</f>
        <v>2</v>
      </c>
      <c r="I219" s="160" t="str">
        <f>IF(G153="","",IF(G153="Yes",VLOOKUP(F219,'Supporting Tables'!$F$72:$J$134,2,FALSE),"NA"))</f>
        <v>Short term</v>
      </c>
      <c r="J219" s="231"/>
      <c r="K219" s="418" t="s">
        <v>563</v>
      </c>
      <c r="L219" s="228"/>
      <c r="M219" s="16">
        <f>IF(L219="",0,VLOOKUP(L219,'Supporting Tables'!$A$78:$B$81,2,FALSE))</f>
        <v>0</v>
      </c>
      <c r="N219" s="160" t="str">
        <f>IF(L153="","",IF(L153="Yes",VLOOKUP(K219,'Supporting Tables'!$F$72:$J$134,2,FALSE),"NA"))</f>
        <v>NA</v>
      </c>
      <c r="O219" s="421"/>
      <c r="P219" s="418" t="s">
        <v>565</v>
      </c>
      <c r="Q219" s="228" t="s">
        <v>545</v>
      </c>
      <c r="R219" s="16">
        <f>IF(Q219="",0,VLOOKUP(Q219,'Supporting Tables'!$A$78:$B$81,2,FALSE))</f>
        <v>2</v>
      </c>
      <c r="S219" s="160" t="str">
        <f>IF(Q153="","",IF(Q153="Yes",VLOOKUP(P219,'Supporting Tables'!$F$72:$J$134,2,FALSE),"NA"))</f>
        <v>Short term</v>
      </c>
      <c r="T219" s="416"/>
      <c r="U219" s="181"/>
    </row>
    <row r="220" spans="1:21" ht="51">
      <c r="A220" s="53" t="s">
        <v>358</v>
      </c>
      <c r="B220" s="228" t="s">
        <v>545</v>
      </c>
      <c r="C220" s="16">
        <f>IF(B220="",0,VLOOKUP(B220,'Supporting Tables'!$A$78:$B$81,2,FALSE))</f>
        <v>2</v>
      </c>
      <c r="D220" s="160" t="str">
        <f>IF(B154="","",IF(B154="Yes",VLOOKUP(A220,'Supporting Tables'!$F$72:$J$134,2,FALSE),"NA"))</f>
        <v>Short term</v>
      </c>
      <c r="E220" s="231"/>
      <c r="F220" s="30" t="s">
        <v>360</v>
      </c>
      <c r="G220" s="228"/>
      <c r="H220" s="16">
        <f>IF(G220="",0,VLOOKUP(G220,'Supporting Tables'!$A$78:$B$81,2,FALSE))</f>
        <v>0</v>
      </c>
      <c r="I220" s="160" t="str">
        <f>IF(G154="","",IF(G154="Yes",VLOOKUP(F220,'Supporting Tables'!$F$72:$J$134,2,FALSE),"NA"))</f>
        <v>NA</v>
      </c>
      <c r="J220" s="231"/>
      <c r="K220" s="418" t="s">
        <v>564</v>
      </c>
      <c r="L220" s="228" t="s">
        <v>545</v>
      </c>
      <c r="M220" s="16">
        <f>IF(L220="",0,VLOOKUP(L220,'Supporting Tables'!$A$78:$B$81,2,FALSE))</f>
        <v>2</v>
      </c>
      <c r="N220" s="160" t="str">
        <f>IF(L154="","",IF(L154="Yes",VLOOKUP(K220,'Supporting Tables'!$F$72:$J$134,2,FALSE),"NA"))</f>
        <v>Short term</v>
      </c>
      <c r="O220" s="421"/>
      <c r="P220" s="418" t="s">
        <v>569</v>
      </c>
      <c r="Q220" s="228"/>
      <c r="R220" s="16">
        <f>IF(Q220="",0,VLOOKUP(Q220,'Supporting Tables'!$A$78:$B$81,2,FALSE))</f>
        <v>0</v>
      </c>
      <c r="S220" s="160" t="str">
        <f>IF(Q154="","",IF(Q154="Yes",VLOOKUP(P220,'Supporting Tables'!$F$72:$J$134,2,FALSE),"NA"))</f>
        <v>NA</v>
      </c>
      <c r="T220" s="416"/>
      <c r="U220" s="181"/>
    </row>
    <row r="221" spans="1:21" ht="34">
      <c r="A221" s="53" t="s">
        <v>31</v>
      </c>
      <c r="B221" s="228" t="s">
        <v>545</v>
      </c>
      <c r="C221" s="16">
        <f>IF(B221="",0,VLOOKUP(B221,'Supporting Tables'!$A$78:$B$81,2,FALSE))</f>
        <v>2</v>
      </c>
      <c r="D221" s="160" t="str">
        <f>IF(B155="","",IF(B155="Yes",VLOOKUP(A221,'Supporting Tables'!$F$72:$J$134,2,FALSE),"NA"))</f>
        <v>Short term</v>
      </c>
      <c r="E221" s="231"/>
      <c r="F221" s="30" t="s">
        <v>363</v>
      </c>
      <c r="G221" s="228" t="s">
        <v>545</v>
      </c>
      <c r="H221" s="16">
        <f>IF(G221="",0,VLOOKUP(G221,'Supporting Tables'!$A$78:$B$81,2,FALSE))</f>
        <v>2</v>
      </c>
      <c r="I221" s="160" t="str">
        <f>IF(G155="","",IF(G155="Yes",VLOOKUP(F221,'Supporting Tables'!$F$72:$J$134,2,FALSE),"NA"))</f>
        <v>Short term</v>
      </c>
      <c r="J221" s="231"/>
      <c r="K221" s="418" t="s">
        <v>562</v>
      </c>
      <c r="L221" s="228" t="s">
        <v>546</v>
      </c>
      <c r="M221" s="16">
        <f>IF(L221="",0,VLOOKUP(L221,'Supporting Tables'!$A$78:$B$81,2,FALSE))</f>
        <v>3</v>
      </c>
      <c r="N221" s="160" t="str">
        <f>IF(L155="","",IF(L155="Yes",VLOOKUP(K221,'Supporting Tables'!$F$72:$J$134,2,FALSE),"NA"))</f>
        <v>Medium term</v>
      </c>
      <c r="O221" s="421"/>
      <c r="P221" s="53" t="s">
        <v>379</v>
      </c>
      <c r="Q221" s="228"/>
      <c r="R221" s="16">
        <f>IF(Q221="",0,VLOOKUP(Q221,'Supporting Tables'!$A$78:$B$81,2,FALSE))</f>
        <v>0</v>
      </c>
      <c r="S221" s="160" t="str">
        <f>IF(Q155="","",IF(Q155="Yes",VLOOKUP(P221,'Supporting Tables'!$F$72:$J$134,2,FALSE),"NA"))</f>
        <v>NA</v>
      </c>
      <c r="T221" s="415"/>
      <c r="U221" s="181"/>
    </row>
    <row r="222" spans="1:21" ht="51">
      <c r="A222" s="53" t="s">
        <v>359</v>
      </c>
      <c r="B222" s="228" t="s">
        <v>545</v>
      </c>
      <c r="C222" s="16">
        <f>IF(B222="",0,VLOOKUP(B222,'Supporting Tables'!$A$78:$B$81,2,FALSE))</f>
        <v>2</v>
      </c>
      <c r="D222" s="160" t="str">
        <f>IF(B156="","",IF(B156="Yes",VLOOKUP(A222,'Supporting Tables'!$F$72:$J$134,2,FALSE),"NA"))</f>
        <v>Short term</v>
      </c>
      <c r="E222" s="231"/>
      <c r="F222" s="30" t="s">
        <v>364</v>
      </c>
      <c r="G222" s="228" t="s">
        <v>545</v>
      </c>
      <c r="H222" s="16">
        <f>IF(G222="",0,VLOOKUP(G222,'Supporting Tables'!$A$78:$B$81,2,FALSE))</f>
        <v>2</v>
      </c>
      <c r="I222" s="160" t="str">
        <f>IF(G156="","",IF(G156="Yes",VLOOKUP(F222,'Supporting Tables'!$F$72:$J$134,2,FALSE),"NA"))</f>
        <v>Short term</v>
      </c>
      <c r="J222" s="231"/>
      <c r="K222" s="53" t="s">
        <v>379</v>
      </c>
      <c r="L222" s="228"/>
      <c r="M222" s="16">
        <f>IF(L222="",0,VLOOKUP(L222,'Supporting Tables'!$A$78:$B$81,2,FALSE))</f>
        <v>0</v>
      </c>
      <c r="N222" s="160" t="str">
        <f>IF(L156="","",IF(L156="Yes",VLOOKUP(K222,'Supporting Tables'!$F$72:$J$134,2,FALSE),"NA"))</f>
        <v>NA</v>
      </c>
      <c r="O222" s="420"/>
      <c r="P222" s="53" t="s">
        <v>380</v>
      </c>
      <c r="Q222" s="228"/>
      <c r="R222" s="16">
        <f>IF(Q222="",0,VLOOKUP(Q222,'Supporting Tables'!$A$78:$B$81,2,FALSE))</f>
        <v>0</v>
      </c>
      <c r="S222" s="160" t="str">
        <f>IF(Q156="","",IF(Q156="Yes",VLOOKUP(P222,'Supporting Tables'!$F$72:$J$134,2,FALSE),"NA"))</f>
        <v>NA</v>
      </c>
      <c r="T222" s="415"/>
      <c r="U222" s="181"/>
    </row>
    <row r="223" spans="1:21" ht="68">
      <c r="A223" s="53" t="s">
        <v>360</v>
      </c>
      <c r="B223" s="222"/>
      <c r="C223" s="16">
        <f>IF(B223="",0,VLOOKUP(B223,'Supporting Tables'!$A$78:$B$81,2,FALSE))</f>
        <v>0</v>
      </c>
      <c r="D223" s="160" t="str">
        <f>IF(B157="","",IF(B157="Yes",VLOOKUP(A223,'Supporting Tables'!$F$72:$J$134,2,FALSE),"NA"))</f>
        <v>NA</v>
      </c>
      <c r="E223" s="231"/>
      <c r="F223" s="418" t="s">
        <v>558</v>
      </c>
      <c r="G223" s="228"/>
      <c r="H223" s="16">
        <f>IF(G223="",0,VLOOKUP(G223,'Supporting Tables'!$A$78:$B$81,2,FALSE))</f>
        <v>0</v>
      </c>
      <c r="I223" s="160" t="str">
        <f>IF(G157="","",IF(G157="Yes",VLOOKUP(F223,'Supporting Tables'!$F$72:$J$134,2,FALSE),"NA"))</f>
        <v>NA</v>
      </c>
      <c r="J223" s="231"/>
      <c r="K223" s="53" t="s">
        <v>380</v>
      </c>
      <c r="L223" s="228"/>
      <c r="M223" s="16">
        <f>IF(L223="",0,VLOOKUP(L223,'Supporting Tables'!$A$78:$B$81,2,FALSE))</f>
        <v>0</v>
      </c>
      <c r="N223" s="160" t="str">
        <f>IF(L157="","",IF(L157="Yes",VLOOKUP(K223,'Supporting Tables'!$F$72:$J$134,2,FALSE),"NA"))</f>
        <v>NA</v>
      </c>
      <c r="O223" s="420"/>
      <c r="P223" s="415" t="s">
        <v>303</v>
      </c>
      <c r="Q223" s="16"/>
      <c r="R223" s="16"/>
      <c r="S223" s="16"/>
      <c r="T223" s="134"/>
      <c r="U223" s="181"/>
    </row>
    <row r="224" spans="1:21" ht="102">
      <c r="A224" s="416" t="s">
        <v>558</v>
      </c>
      <c r="B224" s="222"/>
      <c r="C224" s="16">
        <f>IF(B224="",0,VLOOKUP(B224,'Supporting Tables'!$A$78:$B$81,2,FALSE))</f>
        <v>0</v>
      </c>
      <c r="D224" s="160" t="str">
        <f>IF(B158="","",IF(B158="Yes",VLOOKUP(A224,'Supporting Tables'!$F$72:$J$134,2,FALSE),"NA"))</f>
        <v>NA</v>
      </c>
      <c r="E224" s="231"/>
      <c r="F224" s="418" t="s">
        <v>559</v>
      </c>
      <c r="G224" s="228" t="s">
        <v>545</v>
      </c>
      <c r="H224" s="16">
        <f>IF(G224="",0,VLOOKUP(G224,'Supporting Tables'!$A$78:$B$81,2,FALSE))</f>
        <v>2</v>
      </c>
      <c r="I224" s="160" t="str">
        <f>IF(G158="","",IF(G158="Yes",VLOOKUP(F224,'Supporting Tables'!$F$72:$J$134,2,FALSE),"NA"))</f>
        <v>Short term</v>
      </c>
      <c r="J224" s="231"/>
      <c r="K224" s="418" t="s">
        <v>565</v>
      </c>
      <c r="L224" s="228" t="s">
        <v>545</v>
      </c>
      <c r="M224" s="16">
        <f>IF(L224="",0,VLOOKUP(L224,'Supporting Tables'!$A$78:$B$81,2,FALSE))</f>
        <v>2</v>
      </c>
      <c r="N224" s="160" t="str">
        <f>IF(L158="","",IF(L158="Yes",VLOOKUP(K224,'Supporting Tables'!$F$72:$J$134,2,FALSE),"NA"))</f>
        <v>Short term</v>
      </c>
      <c r="O224" s="421"/>
      <c r="P224" s="419" t="str">
        <f>IF(P158&lt;&gt;"",P158,"")</f>
        <v/>
      </c>
      <c r="Q224" s="228"/>
      <c r="R224" s="16">
        <f>IF(Q224="",0,VLOOKUP(Q224,'Supporting Tables'!$A$78:$B$81,2,FALSE))</f>
        <v>0</v>
      </c>
      <c r="S224" s="16"/>
      <c r="T224" s="134"/>
      <c r="U224" s="181"/>
    </row>
    <row r="225" spans="1:21" ht="34">
      <c r="A225" s="416" t="s">
        <v>559</v>
      </c>
      <c r="B225" s="222" t="s">
        <v>545</v>
      </c>
      <c r="C225" s="16">
        <f>IF(B225="",0,VLOOKUP(B225,'Supporting Tables'!$A$78:$B$81,2,FALSE))</f>
        <v>2</v>
      </c>
      <c r="D225" s="160" t="str">
        <f>IF(B159="","",IF(B159="Yes",VLOOKUP(A225,'Supporting Tables'!$F$72:$J$134,2,FALSE),"NA"))</f>
        <v>Short term</v>
      </c>
      <c r="E225" s="231"/>
      <c r="F225" s="418" t="s">
        <v>560</v>
      </c>
      <c r="G225" s="228" t="s">
        <v>545</v>
      </c>
      <c r="H225" s="16">
        <f>IF(G225="",0,VLOOKUP(G225,'Supporting Tables'!$A$78:$B$81,2,FALSE))</f>
        <v>2</v>
      </c>
      <c r="I225" s="160" t="str">
        <f>IF(G159="","",IF(G159="Yes",VLOOKUP(F225,'Supporting Tables'!$F$72:$J$134,2,FALSE),"NA"))</f>
        <v>Short term</v>
      </c>
      <c r="J225" s="231"/>
      <c r="K225" s="418" t="s">
        <v>569</v>
      </c>
      <c r="L225" s="228"/>
      <c r="M225" s="16">
        <f>IF(L225="",0,VLOOKUP(L225,'Supporting Tables'!$A$78:$B$81,2,FALSE))</f>
        <v>0</v>
      </c>
      <c r="N225" s="160" t="str">
        <f>IF(L159="","",IF(L159="Yes",VLOOKUP(K225,'Supporting Tables'!$F$72:$J$134,2,FALSE),"NA"))</f>
        <v>NA</v>
      </c>
      <c r="O225" s="421"/>
      <c r="P225" s="16"/>
      <c r="Q225" s="16"/>
      <c r="R225" s="16"/>
      <c r="S225" s="16"/>
      <c r="T225" s="134"/>
      <c r="U225" s="181"/>
    </row>
    <row r="226" spans="1:21" ht="34">
      <c r="A226" s="416" t="s">
        <v>560</v>
      </c>
      <c r="B226" s="222" t="s">
        <v>545</v>
      </c>
      <c r="C226" s="16">
        <f>IF(B226="",0,VLOOKUP(B226,'Supporting Tables'!$A$78:$B$81,2,FALSE))</f>
        <v>2</v>
      </c>
      <c r="D226" s="160" t="str">
        <f>IF(B160="","",IF(B160="Yes",VLOOKUP(A226,'Supporting Tables'!$F$72:$J$134,2,FALSE),"NA"))</f>
        <v>Short term</v>
      </c>
      <c r="E226" s="231"/>
      <c r="F226" s="30" t="s">
        <v>365</v>
      </c>
      <c r="G226" s="228" t="s">
        <v>547</v>
      </c>
      <c r="H226" s="16">
        <f>IF(G226="",0,VLOOKUP(G226,'Supporting Tables'!$A$78:$B$81,2,FALSE))</f>
        <v>4</v>
      </c>
      <c r="I226" s="160" t="str">
        <f>IF(G160="","",IF(G160="Yes",VLOOKUP(F226,'Supporting Tables'!$F$72:$J$134,2,FALSE),"NA"))</f>
        <v>Long term</v>
      </c>
      <c r="J226" s="231"/>
      <c r="K226" s="53" t="s">
        <v>382</v>
      </c>
      <c r="L226" s="228"/>
      <c r="M226" s="16">
        <f>IF(L226="",0,VLOOKUP(L226,'Supporting Tables'!$A$78:$B$81,2,FALSE))</f>
        <v>0</v>
      </c>
      <c r="N226" s="160" t="str">
        <f>IF(L160="","",IF(L160="Yes",VLOOKUP(K226,'Supporting Tables'!$F$72:$J$134,2,FALSE),"NA"))</f>
        <v>NA</v>
      </c>
      <c r="O226" s="420"/>
      <c r="P226" s="16"/>
      <c r="Q226" s="16"/>
      <c r="R226" s="16"/>
      <c r="S226" s="16"/>
      <c r="T226" s="134"/>
      <c r="U226" s="181"/>
    </row>
    <row r="227" spans="1:21" ht="17">
      <c r="A227" s="53" t="s">
        <v>361</v>
      </c>
      <c r="B227" s="222"/>
      <c r="C227" s="16">
        <f>IF(B227="",0,VLOOKUP(B227,'Supporting Tables'!$A$78:$B$81,2,FALSE))</f>
        <v>0</v>
      </c>
      <c r="D227" s="160" t="str">
        <f>IF(B161="","",IF(B161="Yes",VLOOKUP(A227,'Supporting Tables'!$F$72:$J$134,2,FALSE),"NA"))</f>
        <v>NA</v>
      </c>
      <c r="E227" s="231"/>
      <c r="F227" s="53" t="s">
        <v>366</v>
      </c>
      <c r="G227" s="228"/>
      <c r="H227" s="16">
        <f>IF(G227="",0,VLOOKUP(G227,'Supporting Tables'!$A$78:$B$81,2,FALSE))</f>
        <v>0</v>
      </c>
      <c r="I227" s="160" t="str">
        <f>IF(G161="","",IF(G161="Yes",VLOOKUP(F227,'Supporting Tables'!$F$72:$J$134,2,FALSE),"NA"))</f>
        <v>NA</v>
      </c>
      <c r="J227" s="231"/>
      <c r="K227" s="53" t="s">
        <v>383</v>
      </c>
      <c r="L227" s="228"/>
      <c r="M227" s="16">
        <f>IF(L227="",0,VLOOKUP(L227,'Supporting Tables'!$A$78:$B$81,2,FALSE))</f>
        <v>0</v>
      </c>
      <c r="N227" s="160" t="str">
        <f>IF(L161="","",IF(L161="Yes",VLOOKUP(K227,'Supporting Tables'!$F$72:$J$134,2,FALSE),"NA"))</f>
        <v>NA</v>
      </c>
      <c r="O227" s="420"/>
      <c r="P227" s="16"/>
      <c r="Q227" s="16"/>
      <c r="R227" s="16"/>
      <c r="S227" s="16"/>
      <c r="T227" s="134"/>
      <c r="U227" s="181"/>
    </row>
    <row r="228" spans="1:21" ht="17">
      <c r="A228" s="53" t="s">
        <v>362</v>
      </c>
      <c r="B228" s="222"/>
      <c r="C228" s="16">
        <f>IF(B228="",0,VLOOKUP(B228,'Supporting Tables'!$A$78:$B$81,2,FALSE))</f>
        <v>0</v>
      </c>
      <c r="D228" s="160" t="str">
        <f>IF(B162="","",IF(B162="Yes",VLOOKUP(A228,'Supporting Tables'!$F$72:$J$134,2,FALSE),"NA"))</f>
        <v>NA</v>
      </c>
      <c r="E228" s="231"/>
      <c r="F228" s="53" t="s">
        <v>367</v>
      </c>
      <c r="G228" s="228"/>
      <c r="H228" s="16">
        <f>IF(G228="",0,VLOOKUP(G228,'Supporting Tables'!$A$78:$B$81,2,FALSE))</f>
        <v>0</v>
      </c>
      <c r="I228" s="160" t="str">
        <f>IF(G162="","",IF(G162="Yes",VLOOKUP(F228,'Supporting Tables'!$F$72:$J$134,2,FALSE),"NA"))</f>
        <v>NA</v>
      </c>
      <c r="J228" s="231"/>
      <c r="K228" s="53" t="s">
        <v>303</v>
      </c>
      <c r="L228" s="16"/>
      <c r="M228" s="16"/>
      <c r="N228" s="16"/>
      <c r="O228" s="153"/>
      <c r="P228" s="16"/>
      <c r="Q228" s="16"/>
      <c r="R228" s="16"/>
      <c r="S228" s="16"/>
      <c r="T228" s="134"/>
      <c r="U228" s="181"/>
    </row>
    <row r="229" spans="1:21" ht="17">
      <c r="A229" s="53" t="s">
        <v>363</v>
      </c>
      <c r="B229" s="222" t="s">
        <v>545</v>
      </c>
      <c r="C229" s="16">
        <f>IF(B229="",0,VLOOKUP(B229,'Supporting Tables'!$A$78:$B$81,2,FALSE))</f>
        <v>2</v>
      </c>
      <c r="D229" s="160" t="str">
        <f>IF(B163="","",IF(B163="Yes",VLOOKUP(A229,'Supporting Tables'!$F$72:$J$134,2,FALSE),"NA"))</f>
        <v>Short term</v>
      </c>
      <c r="E229" s="231"/>
      <c r="F229" s="53" t="s">
        <v>368</v>
      </c>
      <c r="G229" s="228" t="s">
        <v>547</v>
      </c>
      <c r="H229" s="16">
        <f>IF(G229="",0,VLOOKUP(G229,'Supporting Tables'!$A$78:$B$81,2,FALSE))</f>
        <v>4</v>
      </c>
      <c r="I229" s="160" t="str">
        <f>IF(G163="","",IF(G163="Yes",VLOOKUP(F229,'Supporting Tables'!$F$72:$J$134,2,FALSE),"NA"))</f>
        <v>Long term</v>
      </c>
      <c r="J229" s="231"/>
      <c r="K229" s="111" t="str">
        <f>IF(K163&lt;&gt;"",K163,"")</f>
        <v/>
      </c>
      <c r="L229" s="228"/>
      <c r="M229" s="16">
        <f>IF(L229="",0,VLOOKUP(L229,'Supporting Tables'!$A$78:$B$81,2,FALSE))</f>
        <v>0</v>
      </c>
      <c r="N229" s="160" t="str">
        <f>IF(L163="","",IF(L163="Yes",VLOOKUP(K229,'Supporting Tables'!$F$72:$J$134,2,FALSE),"NA"))</f>
        <v/>
      </c>
      <c r="O229" s="153"/>
      <c r="P229" s="16"/>
      <c r="Q229" s="16"/>
      <c r="R229" s="16"/>
      <c r="S229" s="16"/>
      <c r="T229" s="134"/>
      <c r="U229" s="181"/>
    </row>
    <row r="230" spans="1:21" ht="34">
      <c r="A230" s="53" t="s">
        <v>364</v>
      </c>
      <c r="B230" s="222" t="s">
        <v>545</v>
      </c>
      <c r="C230" s="16">
        <f>IF(B230="",0,VLOOKUP(B230,'Supporting Tables'!$A$78:$B$81,2,FALSE))</f>
        <v>2</v>
      </c>
      <c r="D230" s="160" t="str">
        <f>IF(B164="","",IF(B164="Yes",VLOOKUP(A230,'Supporting Tables'!$F$72:$J$134,2,FALSE),"NA"))</f>
        <v>Short term</v>
      </c>
      <c r="E230" s="231"/>
      <c r="F230" s="418" t="s">
        <v>566</v>
      </c>
      <c r="G230" s="228" t="s">
        <v>547</v>
      </c>
      <c r="H230" s="16">
        <f>IF(G230="",0,VLOOKUP(G230,'Supporting Tables'!$A$78:$B$81,2,FALSE))</f>
        <v>4</v>
      </c>
      <c r="I230" s="160" t="str">
        <f>IF(G164="","",IF(G164="Yes",VLOOKUP(F230,'Supporting Tables'!$F$72:$J$134,2,FALSE),"NA"))</f>
        <v>Long term</v>
      </c>
      <c r="J230" s="231"/>
      <c r="K230" s="36"/>
      <c r="L230" s="16"/>
      <c r="M230" s="16"/>
      <c r="N230" s="16"/>
      <c r="O230" s="153"/>
      <c r="P230" s="16"/>
      <c r="Q230" s="16"/>
      <c r="R230" s="16"/>
      <c r="S230" s="16"/>
      <c r="T230" s="134"/>
      <c r="U230" s="181"/>
    </row>
    <row r="231" spans="1:21" ht="34">
      <c r="A231" s="53" t="s">
        <v>365</v>
      </c>
      <c r="B231" s="222" t="s">
        <v>547</v>
      </c>
      <c r="C231" s="16">
        <f>IF(B231="",0,VLOOKUP(B231,'Supporting Tables'!$A$78:$B$81,2,FALSE))</f>
        <v>4</v>
      </c>
      <c r="D231" s="160" t="str">
        <f>IF(B165="","",IF(B165="Yes",VLOOKUP(A231,'Supporting Tables'!$F$72:$J$134,2,FALSE),"NA"))</f>
        <v>Long term</v>
      </c>
      <c r="E231" s="231"/>
      <c r="F231" s="418" t="s">
        <v>562</v>
      </c>
      <c r="G231" s="228" t="s">
        <v>546</v>
      </c>
      <c r="H231" s="16">
        <f>IF(G231="",0,VLOOKUP(G231,'Supporting Tables'!$A$78:$B$81,2,FALSE))</f>
        <v>3</v>
      </c>
      <c r="I231" s="160" t="str">
        <f>IF(G165="","",IF(G165="Yes",VLOOKUP(F231,'Supporting Tables'!$F$72:$J$134,2,FALSE),"NA"))</f>
        <v>Medium term</v>
      </c>
      <c r="J231" s="231"/>
      <c r="K231" s="36"/>
      <c r="L231" s="16"/>
      <c r="M231" s="16"/>
      <c r="N231" s="16"/>
      <c r="O231" s="153"/>
      <c r="P231" s="16"/>
      <c r="Q231" s="16"/>
      <c r="R231" s="16"/>
      <c r="S231" s="16"/>
      <c r="T231" s="134"/>
      <c r="U231" s="181"/>
    </row>
    <row r="232" spans="1:21" ht="51">
      <c r="A232" s="53" t="s">
        <v>366</v>
      </c>
      <c r="B232" s="222"/>
      <c r="C232" s="16">
        <f>IF(B232="",0,VLOOKUP(B232,'Supporting Tables'!$A$78:$B$81,2,FALSE))</f>
        <v>0</v>
      </c>
      <c r="D232" s="160" t="str">
        <f>IF(B166="","",IF(B166="Yes",VLOOKUP(A232,'Supporting Tables'!$F$72:$J$134,2,FALSE),"NA"))</f>
        <v>NA</v>
      </c>
      <c r="E232" s="231"/>
      <c r="F232" s="53" t="s">
        <v>371</v>
      </c>
      <c r="G232" s="228" t="s">
        <v>544</v>
      </c>
      <c r="H232" s="16">
        <f>IF(G232="",0,VLOOKUP(G232,'Supporting Tables'!$A$78:$B$81,2,FALSE))</f>
        <v>1</v>
      </c>
      <c r="I232" s="160" t="str">
        <f>IF(G166="","",IF(G166="Yes",VLOOKUP(F232,'Supporting Tables'!$F$72:$J$134,2,FALSE),"NA"))</f>
        <v>Immediate</v>
      </c>
      <c r="J232" s="231"/>
      <c r="K232" s="36"/>
      <c r="L232" s="16"/>
      <c r="M232" s="16"/>
      <c r="N232" s="16"/>
      <c r="O232" s="153"/>
      <c r="P232" s="16"/>
      <c r="Q232" s="16"/>
      <c r="R232" s="16"/>
      <c r="S232" s="16"/>
      <c r="T232" s="134"/>
      <c r="U232" s="181"/>
    </row>
    <row r="233" spans="1:21" ht="17">
      <c r="A233" s="53" t="s">
        <v>367</v>
      </c>
      <c r="B233" s="222"/>
      <c r="C233" s="16">
        <f>IF(B233="",0,VLOOKUP(B233,'Supporting Tables'!$A$78:$B$81,2,FALSE))</f>
        <v>0</v>
      </c>
      <c r="D233" s="160" t="str">
        <f>IF(B167="","",IF(B167="Yes",VLOOKUP(A233,'Supporting Tables'!$F$72:$J$134,2,FALSE),"NA"))</f>
        <v>NA</v>
      </c>
      <c r="E233" s="231"/>
      <c r="F233" s="53" t="s">
        <v>372</v>
      </c>
      <c r="G233" s="228" t="s">
        <v>544</v>
      </c>
      <c r="H233" s="16">
        <f>IF(G233="",0,VLOOKUP(G233,'Supporting Tables'!$A$78:$B$81,2,FALSE))</f>
        <v>1</v>
      </c>
      <c r="I233" s="160" t="str">
        <f>IF(G167="","",IF(G167="Yes",VLOOKUP(F233,'Supporting Tables'!$F$72:$J$134,2,FALSE),"NA"))</f>
        <v>Immediate</v>
      </c>
      <c r="J233" s="231"/>
      <c r="K233" s="36"/>
      <c r="L233" s="16"/>
      <c r="M233" s="16"/>
      <c r="N233" s="16"/>
      <c r="O233" s="153"/>
      <c r="P233" s="16"/>
      <c r="Q233" s="16"/>
      <c r="R233" s="16"/>
      <c r="S233" s="16"/>
      <c r="T233" s="134"/>
      <c r="U233" s="181"/>
    </row>
    <row r="234" spans="1:21" ht="34">
      <c r="A234" s="53" t="s">
        <v>368</v>
      </c>
      <c r="B234" s="228" t="s">
        <v>547</v>
      </c>
      <c r="C234" s="16">
        <f>IF(B234="",0,VLOOKUP(B234,'Supporting Tables'!$A$78:$B$81,2,FALSE))</f>
        <v>4</v>
      </c>
      <c r="D234" s="160" t="str">
        <f>IF(B168="","",IF(B168="Yes",VLOOKUP(A234,'Supporting Tables'!$F$72:$J$134,2,FALSE),"NA"))</f>
        <v>Long term</v>
      </c>
      <c r="E234" s="231"/>
      <c r="F234" s="53" t="s">
        <v>373</v>
      </c>
      <c r="G234" s="228"/>
      <c r="H234" s="16">
        <f>IF(G234="",0,VLOOKUP(G234,'Supporting Tables'!$A$78:$B$81,2,FALSE))</f>
        <v>0</v>
      </c>
      <c r="I234" s="160" t="str">
        <f>IF(G168="","",IF(G168="Yes",VLOOKUP(F234,'Supporting Tables'!$F$72:$J$134,2,FALSE),"NA"))</f>
        <v>NA</v>
      </c>
      <c r="J234" s="231"/>
      <c r="K234" s="36"/>
      <c r="L234" s="16"/>
      <c r="M234" s="16"/>
      <c r="N234" s="16"/>
      <c r="O234" s="16"/>
      <c r="P234" s="36"/>
      <c r="Q234" s="16"/>
      <c r="R234" s="16"/>
      <c r="S234" s="16"/>
      <c r="T234" s="134"/>
      <c r="U234" s="181"/>
    </row>
    <row r="235" spans="1:21" ht="51">
      <c r="A235" s="416" t="s">
        <v>561</v>
      </c>
      <c r="B235" s="228" t="s">
        <v>546</v>
      </c>
      <c r="C235" s="16">
        <f>IF(B235="",0,VLOOKUP(B235,'Supporting Tables'!$A$78:$B$81,2,FALSE))</f>
        <v>3</v>
      </c>
      <c r="D235" s="160" t="str">
        <f>IF(B169="","",IF(B169="Yes",VLOOKUP(A235,'Supporting Tables'!$F$72:$J$134,2,FALSE),"NA"))</f>
        <v>Medium term</v>
      </c>
      <c r="E235" s="231"/>
      <c r="F235" s="53" t="s">
        <v>374</v>
      </c>
      <c r="G235" s="228"/>
      <c r="H235" s="16">
        <f>IF(G235="",0,VLOOKUP(G235,'Supporting Tables'!$A$78:$B$81,2,FALSE))</f>
        <v>0</v>
      </c>
      <c r="I235" s="160" t="str">
        <f>IF(G169="","",IF(G169="Yes",VLOOKUP(F235,'Supporting Tables'!$F$72:$J$134,2,FALSE),"NA"))</f>
        <v>NA</v>
      </c>
      <c r="J235" s="231"/>
      <c r="K235" s="36"/>
      <c r="L235" s="16"/>
      <c r="M235" s="16"/>
      <c r="N235" s="16"/>
      <c r="O235" s="16"/>
      <c r="P235" s="36"/>
      <c r="Q235" s="16"/>
      <c r="R235" s="16"/>
      <c r="S235" s="16"/>
      <c r="T235" s="134"/>
      <c r="U235" s="181"/>
    </row>
    <row r="236" spans="1:21" ht="34">
      <c r="A236" s="416" t="s">
        <v>566</v>
      </c>
      <c r="B236" s="222" t="s">
        <v>547</v>
      </c>
      <c r="C236" s="16">
        <f>IF(B236="",0,VLOOKUP(B236,'Supporting Tables'!$A$78:$B$81,2,FALSE))</f>
        <v>4</v>
      </c>
      <c r="D236" s="160" t="str">
        <f>IF(B170="","",IF(B170="Yes",VLOOKUP(A236,'Supporting Tables'!$F$72:$J$134,2,FALSE),"NA"))</f>
        <v>Long term</v>
      </c>
      <c r="E236" s="231"/>
      <c r="F236" s="53" t="s">
        <v>375</v>
      </c>
      <c r="G236" s="228" t="s">
        <v>547</v>
      </c>
      <c r="H236" s="16">
        <f>IF(G236="",0,VLOOKUP(G236,'Supporting Tables'!$A$78:$B$81,2,FALSE))</f>
        <v>4</v>
      </c>
      <c r="I236" s="160" t="str">
        <f>IF(G170="","",IF(G170="Yes",VLOOKUP(F236,'Supporting Tables'!$F$72:$J$134,2,FALSE),"NA"))</f>
        <v>Long term</v>
      </c>
      <c r="J236" s="231"/>
      <c r="K236" s="36"/>
      <c r="L236" s="16"/>
      <c r="M236" s="16"/>
      <c r="N236" s="16"/>
      <c r="O236" s="16"/>
      <c r="P236" s="36"/>
      <c r="Q236" s="16"/>
      <c r="R236" s="16"/>
      <c r="S236" s="16"/>
      <c r="T236" s="134"/>
      <c r="U236" s="181"/>
    </row>
    <row r="237" spans="1:21" ht="34">
      <c r="A237" s="416" t="s">
        <v>562</v>
      </c>
      <c r="B237" s="222" t="s">
        <v>546</v>
      </c>
      <c r="C237" s="16">
        <f>IF(B237="",0,VLOOKUP(B237,'Supporting Tables'!$A$78:$B$81,2,FALSE))</f>
        <v>3</v>
      </c>
      <c r="D237" s="160" t="str">
        <f>IF(B171="","",IF(B171="Yes",VLOOKUP(A237,'Supporting Tables'!$F$72:$J$134,2,FALSE),"NA"))</f>
        <v>Medium term</v>
      </c>
      <c r="E237" s="231"/>
      <c r="F237" s="53" t="s">
        <v>376</v>
      </c>
      <c r="G237" s="228"/>
      <c r="H237" s="16">
        <f>IF(G237="",0,VLOOKUP(G237,'Supporting Tables'!$A$78:$B$81,2,FALSE))</f>
        <v>0</v>
      </c>
      <c r="I237" s="160" t="str">
        <f>IF(G171="","",IF(G171="Yes",VLOOKUP(F237,'Supporting Tables'!$F$72:$J$134,2,FALSE),"NA"))</f>
        <v>NA</v>
      </c>
      <c r="J237" s="231"/>
      <c r="K237" s="36"/>
      <c r="L237" s="16"/>
      <c r="M237" s="16"/>
      <c r="N237" s="16"/>
      <c r="O237" s="16"/>
      <c r="P237" s="36"/>
      <c r="Q237" s="16"/>
      <c r="R237" s="16"/>
      <c r="S237" s="16"/>
      <c r="T237" s="134"/>
      <c r="U237" s="181"/>
    </row>
    <row r="238" spans="1:21" ht="34">
      <c r="A238" s="53" t="s">
        <v>369</v>
      </c>
      <c r="B238" s="222" t="s">
        <v>546</v>
      </c>
      <c r="C238" s="16">
        <f>IF(B238="",0,VLOOKUP(B238,'Supporting Tables'!$A$78:$B$81,2,FALSE))</f>
        <v>3</v>
      </c>
      <c r="D238" s="160" t="str">
        <f>IF(B172="","",IF(B172="Yes",VLOOKUP(A238,'Supporting Tables'!$F$72:$J$134,2,FALSE),"NA"))</f>
        <v>Medium term</v>
      </c>
      <c r="E238" s="231"/>
      <c r="F238" s="53" t="s">
        <v>377</v>
      </c>
      <c r="G238" s="228"/>
      <c r="H238" s="16">
        <f>IF(G238="",0,VLOOKUP(G238,'Supporting Tables'!$A$78:$B$81,2,FALSE))</f>
        <v>0</v>
      </c>
      <c r="I238" s="160" t="str">
        <f>IF(G172="","",IF(G172="Yes",VLOOKUP(F238,'Supporting Tables'!$F$72:$J$134,2,FALSE),"NA"))</f>
        <v>NA</v>
      </c>
      <c r="J238" s="231"/>
      <c r="K238" s="36"/>
      <c r="L238" s="16"/>
      <c r="M238" s="16"/>
      <c r="N238" s="16"/>
      <c r="O238" s="16"/>
      <c r="P238" s="36"/>
      <c r="Q238" s="16"/>
      <c r="R238" s="16"/>
      <c r="S238" s="16"/>
      <c r="T238" s="134"/>
      <c r="U238" s="181"/>
    </row>
    <row r="239" spans="1:21" ht="34">
      <c r="A239" s="53" t="s">
        <v>370</v>
      </c>
      <c r="B239" s="222"/>
      <c r="C239" s="16">
        <f>IF(B239="",0,VLOOKUP(B239,'Supporting Tables'!$A$78:$B$81,2,FALSE))</f>
        <v>0</v>
      </c>
      <c r="D239" s="160" t="str">
        <f>IF(B173="","",IF(B173="Yes",VLOOKUP(A239,'Supporting Tables'!$F$72:$J$134,2,FALSE),"NA"))</f>
        <v>NA</v>
      </c>
      <c r="E239" s="231"/>
      <c r="F239" s="418" t="s">
        <v>563</v>
      </c>
      <c r="G239" s="228"/>
      <c r="H239" s="16">
        <f>IF(G239="",0,VLOOKUP(G239,'Supporting Tables'!$A$78:$B$81,2,FALSE))</f>
        <v>0</v>
      </c>
      <c r="I239" s="160" t="str">
        <f>IF(G173="","",IF(G173="Yes",VLOOKUP(F239,'Supporting Tables'!$F$72:$J$134,2,FALSE),"NA"))</f>
        <v>NA</v>
      </c>
      <c r="J239" s="231"/>
      <c r="K239" s="36"/>
      <c r="L239" s="16"/>
      <c r="M239" s="16"/>
      <c r="N239" s="16"/>
      <c r="O239" s="16"/>
      <c r="P239" s="36"/>
      <c r="Q239" s="16"/>
      <c r="R239" s="16"/>
      <c r="S239" s="16"/>
      <c r="T239" s="134"/>
      <c r="U239" s="181"/>
    </row>
    <row r="240" spans="1:21" ht="51">
      <c r="A240" s="53" t="s">
        <v>371</v>
      </c>
      <c r="B240" s="228" t="s">
        <v>544</v>
      </c>
      <c r="C240" s="16">
        <f>IF(B240="",0,VLOOKUP(B240,'Supporting Tables'!$A$78:$B$81,2,FALSE))</f>
        <v>1</v>
      </c>
      <c r="D240" s="160" t="str">
        <f>IF(B174="","",IF(B174="Yes",VLOOKUP(A240,'Supporting Tables'!$F$72:$J$134,2,FALSE),"NA"))</f>
        <v>Immediate</v>
      </c>
      <c r="E240" s="231"/>
      <c r="F240" s="418" t="s">
        <v>564</v>
      </c>
      <c r="G240" s="228" t="s">
        <v>545</v>
      </c>
      <c r="H240" s="16">
        <f>IF(G240="",0,VLOOKUP(G240,'Supporting Tables'!$A$78:$B$81,2,FALSE))</f>
        <v>2</v>
      </c>
      <c r="I240" s="160" t="str">
        <f>IF(G174="","",IF(G174="Yes",VLOOKUP(F240,'Supporting Tables'!$F$72:$J$134,2,FALSE),"NA"))</f>
        <v>Short term</v>
      </c>
      <c r="J240" s="231"/>
      <c r="K240" s="36"/>
      <c r="L240" s="16"/>
      <c r="M240" s="16"/>
      <c r="N240" s="16"/>
      <c r="O240" s="16"/>
      <c r="P240" s="36"/>
      <c r="Q240" s="16"/>
      <c r="R240" s="16"/>
      <c r="S240" s="16"/>
      <c r="T240" s="134"/>
      <c r="U240" s="181"/>
    </row>
    <row r="241" spans="1:21" ht="17">
      <c r="A241" s="53" t="s">
        <v>372</v>
      </c>
      <c r="B241" s="228" t="s">
        <v>544</v>
      </c>
      <c r="C241" s="16">
        <f>IF(B241="",0,VLOOKUP(B241,'Supporting Tables'!$A$78:$B$81,2,FALSE))</f>
        <v>1</v>
      </c>
      <c r="D241" s="160" t="str">
        <f>IF(B175="","",IF(B175="Yes",VLOOKUP(A241,'Supporting Tables'!$F$72:$J$134,2,FALSE),"NA"))</f>
        <v>Immediate</v>
      </c>
      <c r="E241" s="231"/>
      <c r="F241" s="53" t="s">
        <v>378</v>
      </c>
      <c r="G241" s="228"/>
      <c r="H241" s="16">
        <f>IF(G241="",0,VLOOKUP(G241,'Supporting Tables'!$A$78:$B$81,2,FALSE))</f>
        <v>0</v>
      </c>
      <c r="I241" s="160" t="str">
        <f>IF(G175="","",IF(G175="Yes",VLOOKUP(F241,'Supporting Tables'!$F$72:$J$134,2,FALSE),"NA"))</f>
        <v>NA</v>
      </c>
      <c r="J241" s="231"/>
      <c r="K241" s="36"/>
      <c r="L241" s="16"/>
      <c r="M241" s="16"/>
      <c r="N241" s="16"/>
      <c r="O241" s="16"/>
      <c r="P241" s="36"/>
      <c r="Q241" s="16"/>
      <c r="R241" s="16"/>
      <c r="S241" s="16"/>
      <c r="T241" s="134"/>
      <c r="U241" s="181"/>
    </row>
    <row r="242" spans="1:21" ht="34">
      <c r="A242" s="53" t="s">
        <v>373</v>
      </c>
      <c r="B242" s="222"/>
      <c r="C242" s="16">
        <f>IF(B242="",0,VLOOKUP(B242,'Supporting Tables'!$A$78:$B$81,2,FALSE))</f>
        <v>0</v>
      </c>
      <c r="D242" s="160" t="str">
        <f>IF(B176="","",IF(B176="Yes",VLOOKUP(A242,'Supporting Tables'!$F$72:$J$134,2,FALSE),"NA"))</f>
        <v>NA</v>
      </c>
      <c r="E242" s="231"/>
      <c r="F242" s="53" t="s">
        <v>379</v>
      </c>
      <c r="G242" s="228"/>
      <c r="H242" s="16">
        <f>IF(G242="",0,VLOOKUP(G242,'Supporting Tables'!$A$78:$B$81,2,FALSE))</f>
        <v>0</v>
      </c>
      <c r="I242" s="160" t="str">
        <f>IF(G176="","",IF(G176="Yes",VLOOKUP(F242,'Supporting Tables'!$F$72:$J$134,2,FALSE),"NA"))</f>
        <v>NA</v>
      </c>
      <c r="J242" s="231"/>
      <c r="K242" s="36"/>
      <c r="L242" s="16"/>
      <c r="M242" s="16"/>
      <c r="N242" s="16"/>
      <c r="O242" s="16"/>
      <c r="P242" s="36"/>
      <c r="Q242" s="16"/>
      <c r="R242" s="16"/>
      <c r="S242" s="16"/>
      <c r="T242" s="134"/>
      <c r="U242" s="181"/>
    </row>
    <row r="243" spans="1:21" ht="17">
      <c r="A243" s="53" t="s">
        <v>374</v>
      </c>
      <c r="B243" s="222"/>
      <c r="C243" s="16">
        <f>IF(B243="",0,VLOOKUP(B243,'Supporting Tables'!$A$78:$B$81,2,FALSE))</f>
        <v>0</v>
      </c>
      <c r="D243" s="160" t="str">
        <f>IF(B177="","",IF(B177="Yes",VLOOKUP(A243,'Supporting Tables'!$F$72:$J$134,2,FALSE),"NA"))</f>
        <v>NA</v>
      </c>
      <c r="E243" s="231"/>
      <c r="F243" s="53" t="s">
        <v>380</v>
      </c>
      <c r="G243" s="228"/>
      <c r="H243" s="16">
        <f>IF(G243="",0,VLOOKUP(G243,'Supporting Tables'!$A$78:$B$81,2,FALSE))</f>
        <v>0</v>
      </c>
      <c r="I243" s="160" t="str">
        <f>IF(G177="","",IF(G177="Yes",VLOOKUP(F243,'Supporting Tables'!$F$72:$J$134,2,FALSE),"NA"))</f>
        <v>NA</v>
      </c>
      <c r="J243" s="231"/>
      <c r="K243" s="36"/>
      <c r="L243" s="16"/>
      <c r="M243" s="16"/>
      <c r="N243" s="16"/>
      <c r="O243" s="16"/>
      <c r="P243" s="36"/>
      <c r="Q243" s="16"/>
      <c r="R243" s="16"/>
      <c r="S243" s="16"/>
      <c r="T243" s="134"/>
      <c r="U243" s="181"/>
    </row>
    <row r="244" spans="1:21" ht="34">
      <c r="A244" s="53" t="s">
        <v>375</v>
      </c>
      <c r="B244" s="222" t="s">
        <v>547</v>
      </c>
      <c r="C244" s="16">
        <f>IF(B244="",0,VLOOKUP(B244,'Supporting Tables'!$A$78:$B$81,2,FALSE))</f>
        <v>4</v>
      </c>
      <c r="D244" s="160" t="str">
        <f>IF(B178="","",IF(B178="Yes",VLOOKUP(A244,'Supporting Tables'!$F$72:$J$134,2,FALSE),"NA"))</f>
        <v>Long term</v>
      </c>
      <c r="E244" s="231"/>
      <c r="F244" s="53" t="s">
        <v>381</v>
      </c>
      <c r="G244" s="228" t="s">
        <v>545</v>
      </c>
      <c r="H244" s="16">
        <f>IF(G244="",0,VLOOKUP(G244,'Supporting Tables'!$A$78:$B$81,2,FALSE))</f>
        <v>2</v>
      </c>
      <c r="I244" s="160" t="str">
        <f>IF(G178="","",IF(G178="Yes",VLOOKUP(F244,'Supporting Tables'!$F$72:$J$134,2,FALSE),"NA"))</f>
        <v>Short term</v>
      </c>
      <c r="J244" s="231"/>
      <c r="K244" s="36"/>
      <c r="L244" s="16"/>
      <c r="M244" s="16"/>
      <c r="N244" s="16"/>
      <c r="O244" s="16"/>
      <c r="P244" s="36"/>
      <c r="Q244" s="16"/>
      <c r="R244" s="16"/>
      <c r="S244" s="16"/>
      <c r="T244" s="134"/>
      <c r="U244" s="181"/>
    </row>
    <row r="245" spans="1:21" ht="17">
      <c r="A245" s="53" t="s">
        <v>376</v>
      </c>
      <c r="B245" s="222"/>
      <c r="C245" s="16">
        <f>IF(B245="",0,VLOOKUP(B245,'Supporting Tables'!$A$78:$B$81,2,FALSE))</f>
        <v>0</v>
      </c>
      <c r="D245" s="160" t="str">
        <f>IF(B179="","",IF(B179="Yes",VLOOKUP(A245,'Supporting Tables'!$F$72:$J$134,2,FALSE),"NA"))</f>
        <v>NA</v>
      </c>
      <c r="E245" s="231"/>
      <c r="F245" s="53" t="s">
        <v>382</v>
      </c>
      <c r="G245" s="228"/>
      <c r="H245" s="16">
        <f>IF(G245="",0,VLOOKUP(G245,'Supporting Tables'!$A$78:$B$81,2,FALSE))</f>
        <v>0</v>
      </c>
      <c r="I245" s="160" t="str">
        <f>IF(G179="","",IF(G179="Yes",VLOOKUP(F245,'Supporting Tables'!$F$72:$J$134,2,FALSE),"NA"))</f>
        <v>NA</v>
      </c>
      <c r="J245" s="231"/>
      <c r="K245" s="36"/>
      <c r="L245" s="16"/>
      <c r="M245" s="16"/>
      <c r="N245" s="16"/>
      <c r="O245" s="16"/>
      <c r="P245" s="36"/>
      <c r="Q245" s="16"/>
      <c r="R245" s="16"/>
      <c r="S245" s="16"/>
      <c r="T245" s="134"/>
      <c r="U245" s="181"/>
    </row>
    <row r="246" spans="1:21" ht="34">
      <c r="A246" s="53" t="s">
        <v>377</v>
      </c>
      <c r="B246" s="222"/>
      <c r="C246" s="16">
        <f>IF(B246="",0,VLOOKUP(B246,'Supporting Tables'!$A$78:$B$81,2,FALSE))</f>
        <v>0</v>
      </c>
      <c r="D246" s="160" t="str">
        <f>IF(B180="","",IF(B180="Yes",VLOOKUP(A246,'Supporting Tables'!$F$72:$J$134,2,FALSE),"NA"))</f>
        <v>NA</v>
      </c>
      <c r="E246" s="231"/>
      <c r="F246" s="53" t="s">
        <v>383</v>
      </c>
      <c r="G246" s="228"/>
      <c r="H246" s="16">
        <f>IF(G246="",0,VLOOKUP(G246,'Supporting Tables'!$A$78:$B$81,2,FALSE))</f>
        <v>0</v>
      </c>
      <c r="I246" s="160" t="str">
        <f>IF(G180="","",IF(G180="Yes",VLOOKUP(F246,'Supporting Tables'!$F$72:$J$134,2,FALSE),"NA"))</f>
        <v>NA</v>
      </c>
      <c r="J246" s="231"/>
      <c r="K246" s="36"/>
      <c r="L246" s="16"/>
      <c r="M246" s="16"/>
      <c r="N246" s="16"/>
      <c r="O246" s="16"/>
      <c r="P246" s="36"/>
      <c r="Q246" s="16"/>
      <c r="R246" s="16"/>
      <c r="S246" s="16"/>
      <c r="T246" s="134"/>
      <c r="U246" s="181"/>
    </row>
    <row r="247" spans="1:21" ht="51">
      <c r="A247" s="416" t="s">
        <v>563</v>
      </c>
      <c r="B247" s="222" t="s">
        <v>546</v>
      </c>
      <c r="C247" s="16">
        <f>IF(B247="",0,VLOOKUP(B247,'Supporting Tables'!$A$78:$B$81,2,FALSE))</f>
        <v>3</v>
      </c>
      <c r="D247" s="160" t="str">
        <f>IF(B181="","",IF(B181="Yes",VLOOKUP(A247,'Supporting Tables'!$F$72:$J$134,2,FALSE),"NA"))</f>
        <v>Medium term</v>
      </c>
      <c r="E247" s="231"/>
      <c r="F247" s="418" t="s">
        <v>565</v>
      </c>
      <c r="G247" s="228" t="s">
        <v>545</v>
      </c>
      <c r="H247" s="16">
        <f>IF(G247="",0,VLOOKUP(G247,'Supporting Tables'!$A$78:$B$81,2,FALSE))</f>
        <v>2</v>
      </c>
      <c r="I247" s="160" t="str">
        <f>IF(G181="","",IF(G181="Yes",VLOOKUP(F247,'Supporting Tables'!$F$72:$J$134,2,FALSE),"NA"))</f>
        <v>Short term</v>
      </c>
      <c r="J247" s="231"/>
      <c r="K247" s="36"/>
      <c r="L247" s="16"/>
      <c r="M247" s="16"/>
      <c r="N247" s="16"/>
      <c r="O247" s="16"/>
      <c r="P247" s="36"/>
      <c r="Q247" s="16"/>
      <c r="R247" s="16"/>
      <c r="S247" s="16"/>
      <c r="T247" s="134"/>
      <c r="U247" s="181"/>
    </row>
    <row r="248" spans="1:21" ht="68">
      <c r="A248" s="416" t="s">
        <v>564</v>
      </c>
      <c r="B248" s="222" t="s">
        <v>545</v>
      </c>
      <c r="C248" s="16">
        <f>IF(B248="",0,VLOOKUP(B248,'Supporting Tables'!$A$78:$B$81,2,FALSE))</f>
        <v>2</v>
      </c>
      <c r="D248" s="160" t="str">
        <f>IF(B182="","",IF(B182="Yes",VLOOKUP(A248,'Supporting Tables'!$F$72:$J$134,2,FALSE),"NA"))</f>
        <v>Short term</v>
      </c>
      <c r="E248" s="231"/>
      <c r="F248" s="418" t="s">
        <v>569</v>
      </c>
      <c r="G248" s="228"/>
      <c r="H248" s="16">
        <f>IF(G248="",0,VLOOKUP(G248,'Supporting Tables'!$A$78:$B$81,2,FALSE))</f>
        <v>0</v>
      </c>
      <c r="I248" s="160" t="str">
        <f>IF(G182="","",IF(G182="Yes",VLOOKUP(F248,'Supporting Tables'!$F$72:$J$134,2,FALSE),"NA"))</f>
        <v>NA</v>
      </c>
      <c r="J248" s="231"/>
      <c r="K248" s="36"/>
      <c r="L248" s="16"/>
      <c r="M248" s="16"/>
      <c r="N248" s="16"/>
      <c r="O248" s="16"/>
      <c r="P248" s="36"/>
      <c r="Q248" s="16"/>
      <c r="R248" s="16"/>
      <c r="S248" s="16"/>
      <c r="T248" s="134"/>
      <c r="U248" s="181"/>
    </row>
    <row r="249" spans="1:21" ht="51">
      <c r="A249" s="416" t="s">
        <v>565</v>
      </c>
      <c r="B249" s="222" t="s">
        <v>545</v>
      </c>
      <c r="C249" s="16">
        <f>IF(B249="",0,VLOOKUP(B249,'Supporting Tables'!$A$78:$B$81,2,FALSE))</f>
        <v>2</v>
      </c>
      <c r="D249" s="160" t="str">
        <f>IF(B183="","",IF(B183="Yes",VLOOKUP(A249,'Supporting Tables'!$F$72:$J$134,2,FALSE),"NA"))</f>
        <v>Short term</v>
      </c>
      <c r="E249" s="231"/>
      <c r="F249" s="53" t="s">
        <v>303</v>
      </c>
      <c r="G249" s="16"/>
      <c r="H249" s="16"/>
      <c r="I249" s="160"/>
      <c r="J249" s="231"/>
      <c r="K249" s="36"/>
      <c r="L249" s="16"/>
      <c r="M249" s="16"/>
      <c r="N249" s="16"/>
      <c r="O249" s="16"/>
      <c r="P249" s="36"/>
      <c r="Q249" s="16"/>
      <c r="R249" s="16"/>
      <c r="S249" s="16"/>
      <c r="T249" s="134"/>
      <c r="U249" s="181"/>
    </row>
    <row r="250" spans="1:21" ht="17">
      <c r="A250" s="416" t="s">
        <v>569</v>
      </c>
      <c r="B250" s="222"/>
      <c r="C250" s="16">
        <f>IF(B250="",0,VLOOKUP(B250,'Supporting Tables'!$A$78:$B$81,2,FALSE))</f>
        <v>0</v>
      </c>
      <c r="D250" s="160" t="str">
        <f>IF(B184="","",IF(B184="Yes",VLOOKUP(A250,'Supporting Tables'!$F$72:$J$134,2,FALSE),"NA"))</f>
        <v>NA</v>
      </c>
      <c r="E250" s="231"/>
      <c r="F250" s="111" t="str">
        <f>IF(F184&lt;&gt;"",F184,"")</f>
        <v/>
      </c>
      <c r="G250" s="228"/>
      <c r="H250" s="16">
        <f>IF(G250="",0,VLOOKUP(G250,'Supporting Tables'!$A$78:$B$81,2,FALSE))</f>
        <v>0</v>
      </c>
      <c r="I250" s="160" t="str">
        <f>IF(G184="","",IF(G184="Yes",VLOOKUP(F250,'Supporting Tables'!$F$72:$J$134,2,FALSE),"NA"))</f>
        <v/>
      </c>
      <c r="J250" s="231"/>
      <c r="K250" s="36"/>
      <c r="L250" s="16"/>
      <c r="M250" s="16"/>
      <c r="N250" s="16"/>
      <c r="O250" s="16"/>
      <c r="P250" s="36"/>
      <c r="Q250" s="16"/>
      <c r="R250" s="16"/>
      <c r="S250" s="16"/>
      <c r="T250" s="134"/>
      <c r="U250" s="181"/>
    </row>
    <row r="251" spans="1:21" ht="17">
      <c r="A251" s="53" t="s">
        <v>379</v>
      </c>
      <c r="B251" s="222"/>
      <c r="C251" s="16">
        <f>IF(B251="",0,VLOOKUP(B251,'Supporting Tables'!$A$78:$B$81,2,FALSE))</f>
        <v>0</v>
      </c>
      <c r="D251" s="160" t="str">
        <f>IF(B185="","",IF(B185="Yes",VLOOKUP(A251,'Supporting Tables'!$F$72:$J$134,2,FALSE),"NA"))</f>
        <v>NA</v>
      </c>
      <c r="E251" s="231"/>
      <c r="F251" s="15"/>
      <c r="J251" s="142"/>
      <c r="K251" s="36"/>
      <c r="L251" s="16"/>
      <c r="M251" s="16"/>
      <c r="N251" s="16"/>
      <c r="O251" s="16"/>
      <c r="P251" s="36"/>
      <c r="Q251" s="16"/>
      <c r="R251" s="16"/>
      <c r="S251" s="16"/>
      <c r="T251" s="134"/>
      <c r="U251" s="181"/>
    </row>
    <row r="252" spans="1:21" ht="17">
      <c r="A252" s="53" t="s">
        <v>380</v>
      </c>
      <c r="B252" s="222"/>
      <c r="C252" s="16">
        <f>IF(B252="",0,VLOOKUP(B252,'Supporting Tables'!$A$78:$B$81,2,FALSE))</f>
        <v>0</v>
      </c>
      <c r="D252" s="160" t="str">
        <f>IF(B186="","",IF(B186="Yes",VLOOKUP(A252,'Supporting Tables'!$F$72:$J$134,2,FALSE),"NA"))</f>
        <v>NA</v>
      </c>
      <c r="E252" s="231"/>
      <c r="F252" s="15"/>
      <c r="I252" s="160" t="str">
        <f>IF(G184="","",IF(G184="Yes",VLOOKUP(F250,'Supporting Tables'!$F$72:$J$134,2,FALSE),"NA"))</f>
        <v/>
      </c>
      <c r="J252" s="231"/>
      <c r="K252" s="36"/>
      <c r="L252" s="16"/>
      <c r="M252" s="16"/>
      <c r="N252" s="16"/>
      <c r="O252" s="16"/>
      <c r="P252" s="36"/>
      <c r="Q252" s="16"/>
      <c r="R252" s="16"/>
      <c r="S252" s="16"/>
      <c r="T252" s="134"/>
      <c r="U252" s="181"/>
    </row>
    <row r="253" spans="1:21" ht="17">
      <c r="A253" s="53" t="s">
        <v>303</v>
      </c>
      <c r="B253" s="16"/>
      <c r="C253" s="16"/>
      <c r="D253" s="16"/>
      <c r="E253" s="16"/>
      <c r="F253" s="36"/>
      <c r="G253" s="16"/>
      <c r="H253" s="16"/>
      <c r="I253" s="16"/>
      <c r="J253" s="16"/>
      <c r="K253" s="36"/>
      <c r="L253" s="16"/>
      <c r="M253" s="16"/>
      <c r="N253" s="16"/>
      <c r="O253" s="16"/>
      <c r="P253" s="36"/>
      <c r="Q253" s="16"/>
      <c r="R253" s="16"/>
      <c r="S253" s="16"/>
      <c r="T253" s="134"/>
      <c r="U253" s="181"/>
    </row>
    <row r="254" spans="1:21">
      <c r="A254" s="111" t="str">
        <f>IF(A188&lt;&gt;"",A188,"")</f>
        <v/>
      </c>
      <c r="B254" s="228"/>
      <c r="C254" s="16">
        <f>IF(B254="",0,VLOOKUP(B254,'Supporting Tables'!$A$78:$B$81,2,FALSE))</f>
        <v>0</v>
      </c>
      <c r="D254" s="160" t="str">
        <f>IF(B188="","",IF(B188="Yes",VLOOKUP(A254,'Supporting Tables'!$F$72:$J$134,2,FALSE),"NA"))</f>
        <v/>
      </c>
      <c r="E254" s="226"/>
      <c r="F254" s="36"/>
      <c r="G254" s="16"/>
      <c r="H254" s="16"/>
      <c r="I254" s="16"/>
      <c r="J254" s="16"/>
      <c r="K254" s="36"/>
      <c r="L254" s="16"/>
      <c r="M254" s="16"/>
      <c r="N254" s="16"/>
      <c r="O254" s="16"/>
      <c r="P254" s="36"/>
      <c r="Q254" s="16"/>
      <c r="R254" s="16"/>
      <c r="S254" s="16"/>
      <c r="T254" s="134"/>
      <c r="U254" s="181"/>
    </row>
    <row r="255" spans="1:21">
      <c r="A255" s="36"/>
      <c r="B255" s="16"/>
      <c r="C255" s="16"/>
      <c r="D255" s="16"/>
      <c r="E255" s="16"/>
      <c r="F255" s="36"/>
      <c r="G255" s="16"/>
      <c r="H255" s="16"/>
      <c r="I255" s="16"/>
      <c r="J255" s="16"/>
      <c r="K255" s="36"/>
      <c r="L255" s="16"/>
      <c r="M255" s="16"/>
      <c r="N255" s="16"/>
      <c r="O255" s="16"/>
      <c r="P255" s="36"/>
      <c r="Q255" s="16"/>
      <c r="R255" s="16"/>
      <c r="S255" s="16"/>
      <c r="T255" s="134"/>
      <c r="U255" s="181"/>
    </row>
    <row r="256" spans="1:21" ht="19">
      <c r="A256" s="56" t="s">
        <v>411</v>
      </c>
      <c r="B256" s="28" t="str">
        <f>IF(MAX(C195:C254)&gt;0,IF(C256&lt;='Supporting Tables'!$B$78,'Supporting Tables'!$A$78,IF(C256&lt;='Supporting Tables'!$B$79,'Supporting Tables'!$A$79,IF(C256&lt;='Supporting Tables'!$B$80,'Supporting Tables'!$A$80,'Supporting Tables'!$A$81)))," ")</f>
        <v>Short term (2-5 years)</v>
      </c>
      <c r="C256" s="28">
        <f t="array" ref="C256">MEDIAN(IF(C195:C254&lt;&gt;0,C195:C254))</f>
        <v>2</v>
      </c>
      <c r="D256" s="28"/>
      <c r="E256" s="28"/>
      <c r="F256" s="56" t="s">
        <v>411</v>
      </c>
      <c r="G256" s="28" t="str">
        <f>IF(MAX(H195:H250)&gt;0,IF(H256&lt;='Supporting Tables'!$B$78,'Supporting Tables'!$A$78,IF(H256&lt;='Supporting Tables'!$B$79,'Supporting Tables'!$A$79,IF(H256&lt;='Supporting Tables'!$B$80,'Supporting Tables'!$A$80,'Supporting Tables'!$A$81)))," ")</f>
        <v>Short term (2-5 years)</v>
      </c>
      <c r="H256" s="28">
        <f t="array" ref="H256">MEDIAN(IF(H195:H250&lt;&gt;0,H195:H250))</f>
        <v>2</v>
      </c>
      <c r="I256" s="28"/>
      <c r="J256" s="28"/>
      <c r="K256" s="56" t="s">
        <v>411</v>
      </c>
      <c r="L256" s="28" t="str">
        <f>IF(MAX(M195:M229)&gt;0,IF(M256&lt;='Supporting Tables'!$B$78,'Supporting Tables'!$A$78,IF(M256&lt;='Supporting Tables'!$B$79,'Supporting Tables'!$A$79,IF(M256&lt;='Supporting Tables'!$B$80,'Supporting Tables'!$A$80,'Supporting Tables'!$A$81)))," ")</f>
        <v>Short term (2-5 years)</v>
      </c>
      <c r="M256" s="28">
        <f t="array" ref="M256">MEDIAN(IF(M195:M229&lt;&gt;0,M195:M229))</f>
        <v>2</v>
      </c>
      <c r="N256" s="28"/>
      <c r="O256" s="28"/>
      <c r="P256" s="56" t="s">
        <v>411</v>
      </c>
      <c r="Q256" s="28" t="str">
        <f>IF(MAX(R195:R224)&gt;0,IF(R256&lt;='Supporting Tables'!$B$78,'Supporting Tables'!$A$78,IF(R256&lt;='Supporting Tables'!$B$79,'Supporting Tables'!$A$79,IF(R256&lt;='Supporting Tables'!$B$80,'Supporting Tables'!$A$80,'Supporting Tables'!$A$81)))," ")</f>
        <v>Short term (2-5 years)</v>
      </c>
      <c r="R256" s="28">
        <f t="array" ref="R256">MEDIAN(IF(R195:R224&lt;&gt;0,R195:R224))</f>
        <v>2</v>
      </c>
      <c r="S256" s="28"/>
      <c r="T256" s="134"/>
      <c r="U256" s="181"/>
    </row>
    <row r="257" spans="1:21" ht="19">
      <c r="A257" s="321" t="s">
        <v>398</v>
      </c>
      <c r="B257" s="322"/>
      <c r="C257" s="322"/>
      <c r="D257" s="322"/>
      <c r="E257" s="217"/>
      <c r="F257" s="322" t="s">
        <v>398</v>
      </c>
      <c r="G257" s="322"/>
      <c r="H257" s="322"/>
      <c r="I257" s="322"/>
      <c r="J257" s="217"/>
      <c r="K257" s="322" t="s">
        <v>398</v>
      </c>
      <c r="L257" s="322"/>
      <c r="M257" s="322"/>
      <c r="N257" s="322"/>
      <c r="O257" s="217"/>
      <c r="P257" s="322" t="s">
        <v>398</v>
      </c>
      <c r="Q257" s="322"/>
      <c r="R257" s="322"/>
      <c r="S257" s="322"/>
      <c r="T257" s="217"/>
      <c r="U257" s="181"/>
    </row>
    <row r="258" spans="1:21" ht="19">
      <c r="A258" s="323" t="s">
        <v>388</v>
      </c>
      <c r="B258" s="324"/>
      <c r="C258" s="324"/>
      <c r="D258" s="324"/>
      <c r="E258" s="216" t="s">
        <v>36</v>
      </c>
      <c r="F258" s="324" t="s">
        <v>388</v>
      </c>
      <c r="G258" s="324"/>
      <c r="H258" s="324"/>
      <c r="I258" s="324"/>
      <c r="J258" s="216" t="s">
        <v>36</v>
      </c>
      <c r="K258" s="324" t="s">
        <v>388</v>
      </c>
      <c r="L258" s="324"/>
      <c r="M258" s="324"/>
      <c r="N258" s="324"/>
      <c r="O258" s="216" t="s">
        <v>36</v>
      </c>
      <c r="P258" s="324" t="s">
        <v>388</v>
      </c>
      <c r="Q258" s="324"/>
      <c r="R258" s="324"/>
      <c r="S258" s="324"/>
      <c r="T258" s="216" t="s">
        <v>36</v>
      </c>
      <c r="U258" s="181"/>
    </row>
    <row r="259" spans="1:21" ht="17">
      <c r="A259" s="53" t="s">
        <v>340</v>
      </c>
      <c r="B259" s="222"/>
      <c r="C259" s="16">
        <f>IF(B259="",0,VLOOKUP(B259,'Supporting Tables'!$A$84:$B$87,2,FALSE))</f>
        <v>0</v>
      </c>
      <c r="D259" s="142" t="str">
        <f>IF(B129="","",IF(B129="Yes",VLOOKUP(A259,'Supporting Tables'!$F$72:$J$134,3,FALSE),"NA"))</f>
        <v>NA</v>
      </c>
      <c r="E259" s="231"/>
      <c r="F259" s="53" t="s">
        <v>340</v>
      </c>
      <c r="G259" s="222"/>
      <c r="H259" s="16">
        <f>IF(G259="",0,VLOOKUP(G259,'Supporting Tables'!$A$84:$B$87,2,FALSE))</f>
        <v>0</v>
      </c>
      <c r="I259" s="142" t="str">
        <f>IF(G129="","",IF(G129="Yes",VLOOKUP(F259,'Supporting Tables'!$F$72:$J$134,3,FALSE),"NA"))</f>
        <v>NA</v>
      </c>
      <c r="J259" s="231"/>
      <c r="K259" s="53" t="s">
        <v>570</v>
      </c>
      <c r="L259" s="222" t="s">
        <v>404</v>
      </c>
      <c r="M259" s="16">
        <f>IF(L259="",0,VLOOKUP(L259,'Supporting Tables'!$A$84:$B$87,2,FALSE))</f>
        <v>2</v>
      </c>
      <c r="N259" s="142" t="str">
        <f>IF(L129="","",IF(L129="Yes",VLOOKUP(K259,'Supporting Tables'!$F$72:$J$134,3,FALSE),"NA"))</f>
        <v>Consultative co-mgmt</v>
      </c>
      <c r="O259" s="415"/>
      <c r="P259" s="53" t="s">
        <v>19</v>
      </c>
      <c r="Q259" s="222" t="s">
        <v>407</v>
      </c>
      <c r="R259" s="16">
        <f>IF(Q259="",0,VLOOKUP(Q259,'Supporting Tables'!$A$84:$B$87,2,FALSE))</f>
        <v>3</v>
      </c>
      <c r="S259" s="142" t="str">
        <f>IF(Q129="","",IF(Q129="Yes",VLOOKUP(P259,'Supporting Tables'!$F$72:$J$134,3,FALSE),"NA"))</f>
        <v>Regulator</v>
      </c>
      <c r="T259" s="415"/>
      <c r="U259" s="181"/>
    </row>
    <row r="260" spans="1:21" ht="17">
      <c r="A260" s="53" t="s">
        <v>341</v>
      </c>
      <c r="B260" s="228"/>
      <c r="C260" s="16">
        <f>IF(B260="",0,VLOOKUP(B260,'Supporting Tables'!$A$84:$B$87,2,FALSE))</f>
        <v>0</v>
      </c>
      <c r="D260" s="142" t="str">
        <f>IF(B130="","",IF(B130="Yes",VLOOKUP(A260,'Supporting Tables'!$F$72:$J$134,3,FALSE),"NA"))</f>
        <v>NA</v>
      </c>
      <c r="E260" s="231"/>
      <c r="F260" s="53" t="s">
        <v>341</v>
      </c>
      <c r="G260" s="228"/>
      <c r="H260" s="16">
        <f>IF(G260="",0,VLOOKUP(G260,'Supporting Tables'!$A$84:$B$87,2,FALSE))</f>
        <v>0</v>
      </c>
      <c r="I260" s="142" t="str">
        <f>IF(G130="","",IF(G130="Yes",VLOOKUP(F260,'Supporting Tables'!$F$72:$J$134,3,FALSE),"NA"))</f>
        <v>NA</v>
      </c>
      <c r="J260" s="231"/>
      <c r="K260" s="53" t="s">
        <v>352</v>
      </c>
      <c r="L260" s="228" t="s">
        <v>407</v>
      </c>
      <c r="M260" s="16">
        <f>IF(L260="",0,VLOOKUP(L260,'Supporting Tables'!$A$84:$B$87,2,FALSE))</f>
        <v>3</v>
      </c>
      <c r="N260" s="142" t="str">
        <f>IF(L130="","",IF(L130="Yes",VLOOKUP(K260,'Supporting Tables'!$F$72:$J$134,3,FALSE),"NA"))</f>
        <v>Regulator</v>
      </c>
      <c r="O260" s="415"/>
      <c r="P260" s="53" t="s">
        <v>570</v>
      </c>
      <c r="Q260" s="228" t="s">
        <v>404</v>
      </c>
      <c r="R260" s="16">
        <f>IF(Q260="",0,VLOOKUP(Q260,'Supporting Tables'!$A$84:$B$87,2,FALSE))</f>
        <v>2</v>
      </c>
      <c r="S260" s="142" t="str">
        <f>IF(Q130="","",IF(Q130="Yes",VLOOKUP(P260,'Supporting Tables'!$F$72:$J$134,3,FALSE),"NA"))</f>
        <v>Consultative co-mgmt</v>
      </c>
      <c r="T260" s="415"/>
      <c r="U260" s="181"/>
    </row>
    <row r="261" spans="1:21" ht="17">
      <c r="A261" s="53" t="s">
        <v>342</v>
      </c>
      <c r="B261" s="228" t="s">
        <v>402</v>
      </c>
      <c r="C261" s="16">
        <f>IF(B261="",0,VLOOKUP(B261,'Supporting Tables'!$A$84:$B$87,2,FALSE))</f>
        <v>1</v>
      </c>
      <c r="D261" s="142" t="str">
        <f>IF(B131="","",IF(B131="Yes",VLOOKUP(A261,'Supporting Tables'!$F$72:$J$134,3,FALSE),"NA"))</f>
        <v>Operational</v>
      </c>
      <c r="E261" s="231"/>
      <c r="F261" s="53" t="s">
        <v>342</v>
      </c>
      <c r="G261" s="228" t="s">
        <v>402</v>
      </c>
      <c r="H261" s="16">
        <f>IF(G261="",0,VLOOKUP(G261,'Supporting Tables'!$A$84:$B$87,2,FALSE))</f>
        <v>1</v>
      </c>
      <c r="I261" s="142" t="str">
        <f>IF(G131="","",IF(G131="Yes",VLOOKUP(F261,'Supporting Tables'!$F$72:$J$134,3,FALSE),"NA"))</f>
        <v>Operational</v>
      </c>
      <c r="J261" s="231"/>
      <c r="K261" s="53" t="s">
        <v>353</v>
      </c>
      <c r="L261" s="228" t="s">
        <v>407</v>
      </c>
      <c r="M261" s="16">
        <f>IF(L261="",0,VLOOKUP(L261,'Supporting Tables'!$A$84:$B$87,2,FALSE))</f>
        <v>3</v>
      </c>
      <c r="N261" s="142" t="str">
        <f>IF(L131="","",IF(L131="Yes",VLOOKUP(K261,'Supporting Tables'!$F$72:$J$134,3,FALSE),"NA"))</f>
        <v>Regulator</v>
      </c>
      <c r="O261" s="415"/>
      <c r="P261" s="53" t="s">
        <v>351</v>
      </c>
      <c r="Q261" s="228" t="s">
        <v>404</v>
      </c>
      <c r="R261" s="16">
        <f>IF(Q261="",0,VLOOKUP(Q261,'Supporting Tables'!$A$84:$B$87,2,FALSE))</f>
        <v>2</v>
      </c>
      <c r="S261" s="142" t="str">
        <f>IF(Q131="","",IF(Q131="Yes",VLOOKUP(P261,'Supporting Tables'!$F$72:$J$134,3,FALSE),"NA"))</f>
        <v>Consultative co-mgmt</v>
      </c>
      <c r="T261" s="415"/>
      <c r="U261" s="181"/>
    </row>
    <row r="262" spans="1:21" ht="51">
      <c r="A262" s="53" t="s">
        <v>19</v>
      </c>
      <c r="B262" s="228" t="s">
        <v>407</v>
      </c>
      <c r="C262" s="16">
        <f>IF(B262="",0,VLOOKUP(B262,'Supporting Tables'!$A$84:$B$87,2,FALSE))</f>
        <v>3</v>
      </c>
      <c r="D262" s="142" t="str">
        <f>IF(B132="","",IF(B132="Yes",VLOOKUP(A262,'Supporting Tables'!$F$72:$J$134,3,FALSE),"NA"))</f>
        <v>Regulator</v>
      </c>
      <c r="E262" s="231"/>
      <c r="F262" s="53" t="s">
        <v>343</v>
      </c>
      <c r="G262" s="228" t="s">
        <v>402</v>
      </c>
      <c r="H262" s="16">
        <f>IF(G262="",0,VLOOKUP(G262,'Supporting Tables'!$A$84:$B$87,2,FALSE))</f>
        <v>1</v>
      </c>
      <c r="I262" s="142" t="str">
        <f>IF(G132="","",IF(G132="Yes",VLOOKUP(F262,'Supporting Tables'!$F$72:$J$134,3,FALSE),"NA"))</f>
        <v>Operational</v>
      </c>
      <c r="J262" s="231"/>
      <c r="K262" s="53" t="s">
        <v>355</v>
      </c>
      <c r="L262" s="228" t="s">
        <v>404</v>
      </c>
      <c r="M262" s="16">
        <f>IF(L262="",0,VLOOKUP(L262,'Supporting Tables'!$A$84:$B$87,2,FALSE))</f>
        <v>2</v>
      </c>
      <c r="N262" s="142" t="str">
        <f>IF(L132="","",IF(L132="Yes",VLOOKUP(K262,'Supporting Tables'!$F$72:$J$134,3,FALSE),"NA"))</f>
        <v>Consultative co-mgmt</v>
      </c>
      <c r="O262" s="415"/>
      <c r="P262" s="53" t="s">
        <v>352</v>
      </c>
      <c r="Q262" s="228" t="s">
        <v>407</v>
      </c>
      <c r="R262" s="16">
        <f>IF(Q262="",0,VLOOKUP(Q262,'Supporting Tables'!$A$84:$B$87,2,FALSE))</f>
        <v>3</v>
      </c>
      <c r="S262" s="142" t="str">
        <f>IF(Q132="","",IF(Q132="Yes",VLOOKUP(P262,'Supporting Tables'!$F$72:$J$134,3,FALSE),"NA"))</f>
        <v>Regulator</v>
      </c>
      <c r="T262" s="415"/>
      <c r="U262" s="181"/>
    </row>
    <row r="263" spans="1:21" ht="51">
      <c r="A263" s="53" t="s">
        <v>343</v>
      </c>
      <c r="B263" s="228" t="s">
        <v>402</v>
      </c>
      <c r="C263" s="16">
        <f>IF(B263="",0,VLOOKUP(B263,'Supporting Tables'!$A$84:$B$87,2,FALSE))</f>
        <v>1</v>
      </c>
      <c r="D263" s="142" t="str">
        <f>IF(B133="","",IF(B133="Yes",VLOOKUP(A263,'Supporting Tables'!$F$72:$J$134,3,FALSE),"NA"))</f>
        <v>Operational</v>
      </c>
      <c r="E263" s="231"/>
      <c r="F263" s="53" t="s">
        <v>344</v>
      </c>
      <c r="G263" s="228" t="s">
        <v>404</v>
      </c>
      <c r="H263" s="16">
        <f>IF(G263="",0,VLOOKUP(G263,'Supporting Tables'!$A$84:$B$87,2,FALSE))</f>
        <v>2</v>
      </c>
      <c r="I263" s="142" t="str">
        <f>IF(G133="","",IF(G133="Yes",VLOOKUP(F263,'Supporting Tables'!$F$72:$J$134,3,FALSE),"NA"))</f>
        <v>Consultative co-mgmt</v>
      </c>
      <c r="J263" s="231"/>
      <c r="K263" s="53" t="s">
        <v>357</v>
      </c>
      <c r="L263" s="228" t="s">
        <v>404</v>
      </c>
      <c r="M263" s="16">
        <f>IF(L263="",0,VLOOKUP(L263,'Supporting Tables'!$A$84:$B$87,2,FALSE))</f>
        <v>2</v>
      </c>
      <c r="N263" s="142" t="str">
        <f>IF(L133="","",IF(L133="Yes",VLOOKUP(K263,'Supporting Tables'!$F$72:$J$134,3,FALSE),"NA"))</f>
        <v>Consultative co-mgmt</v>
      </c>
      <c r="O263" s="415"/>
      <c r="P263" s="53" t="s">
        <v>353</v>
      </c>
      <c r="Q263" s="228" t="s">
        <v>407</v>
      </c>
      <c r="R263" s="16">
        <f>IF(Q263="",0,VLOOKUP(Q263,'Supporting Tables'!$A$84:$B$87,2,FALSE))</f>
        <v>3</v>
      </c>
      <c r="S263" s="142" t="str">
        <f>IF(Q133="","",IF(Q133="Yes",VLOOKUP(P263,'Supporting Tables'!$F$72:$J$134,3,FALSE),"NA"))</f>
        <v>Regulator</v>
      </c>
      <c r="T263" s="415"/>
      <c r="U263" s="181"/>
    </row>
    <row r="264" spans="1:21" ht="51">
      <c r="A264" s="53" t="s">
        <v>344</v>
      </c>
      <c r="B264" s="228" t="s">
        <v>404</v>
      </c>
      <c r="C264" s="16">
        <f>IF(B264="",0,VLOOKUP(B264,'Supporting Tables'!$A$84:$B$87,2,FALSE))</f>
        <v>2</v>
      </c>
      <c r="D264" s="142" t="str">
        <f>IF(B134="","",IF(B134="Yes",VLOOKUP(A264,'Supporting Tables'!$F$72:$J$134,3,FALSE),"NA"))</f>
        <v>Consultative co-mgmt</v>
      </c>
      <c r="E264" s="231"/>
      <c r="F264" s="53" t="s">
        <v>345</v>
      </c>
      <c r="G264" s="228" t="s">
        <v>404</v>
      </c>
      <c r="H264" s="16">
        <f>IF(G264="",0,VLOOKUP(G264,'Supporting Tables'!$A$84:$B$87,2,FALSE))</f>
        <v>2</v>
      </c>
      <c r="I264" s="142" t="str">
        <f>IF(G134="","",IF(G134="Yes",VLOOKUP(F264,'Supporting Tables'!$F$72:$J$134,3,FALSE),"NA"))</f>
        <v>Consultative co-mgmt</v>
      </c>
      <c r="J264" s="231"/>
      <c r="K264" s="53" t="s">
        <v>358</v>
      </c>
      <c r="L264" s="228" t="s">
        <v>404</v>
      </c>
      <c r="M264" s="16">
        <f>IF(L264="",0,VLOOKUP(L264,'Supporting Tables'!$A$84:$B$87,2,FALSE))</f>
        <v>2</v>
      </c>
      <c r="N264" s="142" t="str">
        <f>IF(L134="","",IF(L134="Yes",VLOOKUP(K264,'Supporting Tables'!$F$72:$J$134,3,FALSE),"NA"))</f>
        <v>Consultative co-mgmt</v>
      </c>
      <c r="O264" s="415"/>
      <c r="P264" s="53" t="s">
        <v>357</v>
      </c>
      <c r="Q264" s="228" t="s">
        <v>404</v>
      </c>
      <c r="R264" s="16">
        <f>IF(Q264="",0,VLOOKUP(Q264,'Supporting Tables'!$A$84:$B$87,2,FALSE))</f>
        <v>2</v>
      </c>
      <c r="S264" s="142" t="str">
        <f>IF(Q134="","",IF(Q134="Yes",VLOOKUP(P264,'Supporting Tables'!$F$72:$J$134,3,FALSE),"NA"))</f>
        <v>Consultative co-mgmt</v>
      </c>
      <c r="T264" s="415"/>
      <c r="U264" s="181"/>
    </row>
    <row r="265" spans="1:21" ht="34">
      <c r="A265" s="53" t="s">
        <v>345</v>
      </c>
      <c r="B265" s="228" t="s">
        <v>404</v>
      </c>
      <c r="C265" s="16">
        <f>IF(B265="",0,VLOOKUP(B265,'Supporting Tables'!$A$84:$B$87,2,FALSE))</f>
        <v>2</v>
      </c>
      <c r="D265" s="142" t="str">
        <f>IF(B135="","",IF(B135="Yes",VLOOKUP(A265,'Supporting Tables'!$F$72:$J$134,3,FALSE),"NA"))</f>
        <v>Consultative co-mgmt</v>
      </c>
      <c r="E265" s="231"/>
      <c r="F265" s="53" t="s">
        <v>346</v>
      </c>
      <c r="G265" s="228" t="s">
        <v>402</v>
      </c>
      <c r="H265" s="16">
        <f>IF(G265="",0,VLOOKUP(G265,'Supporting Tables'!$A$84:$B$87,2,FALSE))</f>
        <v>1</v>
      </c>
      <c r="I265" s="142" t="str">
        <f>IF(G135="","",IF(G135="Yes",VLOOKUP(F265,'Supporting Tables'!$F$72:$J$134,3,FALSE),"NA"))</f>
        <v>Operational</v>
      </c>
      <c r="J265" s="231"/>
      <c r="K265" s="53" t="s">
        <v>31</v>
      </c>
      <c r="L265" s="228" t="s">
        <v>402</v>
      </c>
      <c r="M265" s="16">
        <f>IF(L265="",0,VLOOKUP(L265,'Supporting Tables'!$A$84:$B$87,2,FALSE))</f>
        <v>1</v>
      </c>
      <c r="N265" s="142" t="str">
        <f>IF(L135="","",IF(L135="Yes",VLOOKUP(K265,'Supporting Tables'!$F$72:$J$134,3,FALSE),"NA"))</f>
        <v>Operational</v>
      </c>
      <c r="O265" s="415"/>
      <c r="P265" s="53" t="s">
        <v>358</v>
      </c>
      <c r="Q265" s="228" t="s">
        <v>404</v>
      </c>
      <c r="R265" s="16">
        <f>IF(Q265="",0,VLOOKUP(Q265,'Supporting Tables'!$A$84:$B$87,2,FALSE))</f>
        <v>2</v>
      </c>
      <c r="S265" s="142" t="str">
        <f>IF(Q135="","",IF(Q135="Yes",VLOOKUP(P265,'Supporting Tables'!$F$72:$J$134,3,FALSE),"NA"))</f>
        <v>Consultative co-mgmt</v>
      </c>
      <c r="T265" s="415"/>
      <c r="U265" s="181"/>
    </row>
    <row r="266" spans="1:21" ht="51">
      <c r="A266" s="53" t="s">
        <v>346</v>
      </c>
      <c r="B266" s="228" t="s">
        <v>402</v>
      </c>
      <c r="C266" s="16">
        <f>IF(B266="",0,VLOOKUP(B266,'Supporting Tables'!$A$84:$B$87,2,FALSE))</f>
        <v>1</v>
      </c>
      <c r="D266" s="142" t="str">
        <f>IF(B136="","",IF(B136="Yes",VLOOKUP(A266,'Supporting Tables'!$F$72:$J$134,3,FALSE),"NA"))</f>
        <v>Operational</v>
      </c>
      <c r="E266" s="231"/>
      <c r="F266" s="53" t="s">
        <v>347</v>
      </c>
      <c r="G266" s="228" t="s">
        <v>402</v>
      </c>
      <c r="H266" s="16">
        <f>IF(G266="",0,VLOOKUP(G266,'Supporting Tables'!$A$84:$B$87,2,FALSE))</f>
        <v>1</v>
      </c>
      <c r="I266" s="142" t="str">
        <f>IF(G136="","",IF(G136="Yes",VLOOKUP(F266,'Supporting Tables'!$F$72:$J$134,3,FALSE),"NA"))</f>
        <v>Operational</v>
      </c>
      <c r="J266" s="231"/>
      <c r="K266" s="53" t="s">
        <v>359</v>
      </c>
      <c r="L266" s="228" t="s">
        <v>404</v>
      </c>
      <c r="M266" s="16">
        <f>IF(L266="",0,VLOOKUP(L266,'Supporting Tables'!$A$84:$B$87,2,FALSE))</f>
        <v>2</v>
      </c>
      <c r="N266" s="142" t="str">
        <f>IF(L136="","",IF(L136="Yes",VLOOKUP(K266,'Supporting Tables'!$F$72:$J$134,3,FALSE),"NA"))</f>
        <v>Consultative co-mgmt</v>
      </c>
      <c r="O266" s="415"/>
      <c r="P266" s="53" t="s">
        <v>31</v>
      </c>
      <c r="Q266" s="228" t="s">
        <v>402</v>
      </c>
      <c r="R266" s="16">
        <f>IF(Q266="",0,VLOOKUP(Q266,'Supporting Tables'!$A$84:$B$87,2,FALSE))</f>
        <v>1</v>
      </c>
      <c r="S266" s="142" t="str">
        <f>IF(Q136="","",IF(Q136="Yes",VLOOKUP(P266,'Supporting Tables'!$F$72:$J$134,3,FALSE),"NA"))</f>
        <v>Operational</v>
      </c>
      <c r="T266" s="415"/>
      <c r="U266" s="181"/>
    </row>
    <row r="267" spans="1:21" ht="51">
      <c r="A267" s="53" t="s">
        <v>347</v>
      </c>
      <c r="B267" s="228"/>
      <c r="C267" s="16">
        <f>IF(B267="",0,VLOOKUP(B267,'Supporting Tables'!$A$84:$B$87,2,FALSE))</f>
        <v>0</v>
      </c>
      <c r="D267" s="142" t="str">
        <f>IF(B137="","",IF(B137="Yes",VLOOKUP(A267,'Supporting Tables'!$F$72:$J$134,3,FALSE),"NA"))</f>
        <v>NA</v>
      </c>
      <c r="E267" s="231"/>
      <c r="F267" s="53" t="s">
        <v>348</v>
      </c>
      <c r="G267" s="228" t="s">
        <v>402</v>
      </c>
      <c r="H267" s="16">
        <f>IF(G267="",0,VLOOKUP(G267,'Supporting Tables'!$A$84:$B$87,2,FALSE))</f>
        <v>1</v>
      </c>
      <c r="I267" s="142" t="str">
        <f>IF(G137="","",IF(G137="Yes",VLOOKUP(F267,'Supporting Tables'!$F$72:$J$134,3,FALSE),"NA"))</f>
        <v>Operational</v>
      </c>
      <c r="J267" s="231"/>
      <c r="K267" s="53" t="s">
        <v>360</v>
      </c>
      <c r="L267" s="228"/>
      <c r="M267" s="16">
        <f>IF(L267="",0,VLOOKUP(L267,'Supporting Tables'!$A$84:$B$87,2,FALSE))</f>
        <v>0</v>
      </c>
      <c r="N267" s="142" t="str">
        <f>IF(L137="","",IF(L137="Yes",VLOOKUP(K267,'Supporting Tables'!$F$72:$J$134,3,FALSE),"NA"))</f>
        <v>NA</v>
      </c>
      <c r="O267" s="415"/>
      <c r="P267" s="53" t="s">
        <v>359</v>
      </c>
      <c r="Q267" s="228" t="s">
        <v>404</v>
      </c>
      <c r="R267" s="16">
        <f>IF(Q267="",0,VLOOKUP(Q267,'Supporting Tables'!$A$84:$B$87,2,FALSE))</f>
        <v>2</v>
      </c>
      <c r="S267" s="142" t="str">
        <f>IF(Q137="","",IF(Q137="Yes",VLOOKUP(P267,'Supporting Tables'!$F$72:$J$134,3,FALSE),"NA"))</f>
        <v>Consultative co-mgmt</v>
      </c>
      <c r="T267" s="415"/>
      <c r="U267" s="181"/>
    </row>
    <row r="268" spans="1:21" ht="68">
      <c r="A268" s="53" t="s">
        <v>348</v>
      </c>
      <c r="B268" s="228" t="s">
        <v>402</v>
      </c>
      <c r="C268" s="16">
        <f>IF(B268="",0,VLOOKUP(B268,'Supporting Tables'!$A$84:$B$87,2,FALSE))</f>
        <v>1</v>
      </c>
      <c r="D268" s="142" t="str">
        <f>IF(B138="","",IF(B138="Yes",VLOOKUP(A268,'Supporting Tables'!$F$72:$J$134,3,FALSE),"NA"))</f>
        <v>Operational</v>
      </c>
      <c r="E268" s="231"/>
      <c r="F268" s="53" t="s">
        <v>349</v>
      </c>
      <c r="G268" s="228" t="s">
        <v>404</v>
      </c>
      <c r="H268" s="16">
        <f>IF(G268="",0,VLOOKUP(G268,'Supporting Tables'!$A$84:$B$87,2,FALSE))</f>
        <v>2</v>
      </c>
      <c r="I268" s="142" t="str">
        <f>IF(G138="","",IF(G138="Yes",VLOOKUP(F268,'Supporting Tables'!$F$72:$J$134,3,FALSE),"NA"))</f>
        <v>Consultative co-mgmt</v>
      </c>
      <c r="J268" s="231"/>
      <c r="K268" s="418" t="s">
        <v>558</v>
      </c>
      <c r="L268" s="228"/>
      <c r="M268" s="16">
        <f>IF(L268="",0,VLOOKUP(L268,'Supporting Tables'!$A$84:$B$87,2,FALSE))</f>
        <v>0</v>
      </c>
      <c r="N268" s="142" t="str">
        <f>IF(L138="","",IF(L138="Yes",VLOOKUP(K268,'Supporting Tables'!$F$72:$J$134,3,FALSE),"NA"))</f>
        <v>NA</v>
      </c>
      <c r="O268" s="416"/>
      <c r="P268" s="53" t="s">
        <v>360</v>
      </c>
      <c r="Q268" s="228"/>
      <c r="R268" s="16">
        <f>IF(Q268="",0,VLOOKUP(Q268,'Supporting Tables'!$A$84:$B$87,2,FALSE))</f>
        <v>0</v>
      </c>
      <c r="S268" s="142" t="str">
        <f>IF(Q138="","",IF(Q138="Yes",VLOOKUP(P268,'Supporting Tables'!$F$72:$J$134,3,FALSE),"NA"))</f>
        <v>NA</v>
      </c>
      <c r="T268" s="415"/>
      <c r="U268" s="181"/>
    </row>
    <row r="269" spans="1:21" ht="68">
      <c r="A269" s="53" t="s">
        <v>349</v>
      </c>
      <c r="B269" s="228" t="s">
        <v>404</v>
      </c>
      <c r="C269" s="16">
        <f>IF(B269="",0,VLOOKUP(B269,'Supporting Tables'!$A$84:$B$87,2,FALSE))</f>
        <v>2</v>
      </c>
      <c r="D269" s="142" t="str">
        <f>IF(B139="","",IF(B139="Yes",VLOOKUP(A269,'Supporting Tables'!$F$72:$J$134,3,FALSE),"NA"))</f>
        <v>Consultative co-mgmt</v>
      </c>
      <c r="E269" s="231"/>
      <c r="F269" s="53" t="s">
        <v>350</v>
      </c>
      <c r="G269" s="228" t="s">
        <v>407</v>
      </c>
      <c r="H269" s="16">
        <f>IF(G269="",0,VLOOKUP(G269,'Supporting Tables'!$A$84:$B$87,2,FALSE))</f>
        <v>3</v>
      </c>
      <c r="I269" s="142" t="str">
        <f>IF(G139="","",IF(G139="Yes",VLOOKUP(F269,'Supporting Tables'!$F$72:$J$134,3,FALSE),"NA"))</f>
        <v>Regulator</v>
      </c>
      <c r="J269" s="231"/>
      <c r="K269" s="418" t="s">
        <v>559</v>
      </c>
      <c r="L269" s="228" t="s">
        <v>404</v>
      </c>
      <c r="M269" s="16">
        <f>IF(L269="",0,VLOOKUP(L269,'Supporting Tables'!$A$84:$B$87,2,FALSE))</f>
        <v>2</v>
      </c>
      <c r="N269" s="142" t="str">
        <f>IF(L139="","",IF(L139="Yes",VLOOKUP(K269,'Supporting Tables'!$F$72:$J$134,3,FALSE),"NA"))</f>
        <v>Consultative co-mgmt</v>
      </c>
      <c r="O269" s="416"/>
      <c r="P269" s="418" t="s">
        <v>558</v>
      </c>
      <c r="Q269" s="228"/>
      <c r="R269" s="16">
        <f>IF(Q269="",0,VLOOKUP(Q269,'Supporting Tables'!$A$84:$B$87,2,FALSE))</f>
        <v>0</v>
      </c>
      <c r="S269" s="142" t="str">
        <f>IF(Q139="","",IF(Q139="Yes",VLOOKUP(P269,'Supporting Tables'!$F$72:$J$134,3,FALSE),"NA"))</f>
        <v>NA</v>
      </c>
      <c r="T269" s="416"/>
      <c r="U269" s="181"/>
    </row>
    <row r="270" spans="1:21" ht="34">
      <c r="A270" s="53" t="s">
        <v>350</v>
      </c>
      <c r="B270" s="228" t="s">
        <v>407</v>
      </c>
      <c r="C270" s="16">
        <f>IF(B270="",0,VLOOKUP(B270,'Supporting Tables'!$A$84:$B$87,2,FALSE))</f>
        <v>3</v>
      </c>
      <c r="D270" s="142" t="str">
        <f>IF(B140="","",IF(B140="Yes",VLOOKUP(A270,'Supporting Tables'!$F$72:$J$134,3,FALSE),"NA"))</f>
        <v>Regulator</v>
      </c>
      <c r="E270" s="231"/>
      <c r="F270" s="53" t="s">
        <v>351</v>
      </c>
      <c r="G270" s="228" t="s">
        <v>404</v>
      </c>
      <c r="H270" s="16">
        <f>IF(G270="",0,VLOOKUP(G270,'Supporting Tables'!$A$84:$B$87,2,FALSE))</f>
        <v>2</v>
      </c>
      <c r="I270" s="142" t="str">
        <f>IF(G140="","",IF(G140="Yes",VLOOKUP(F270,'Supporting Tables'!$F$72:$J$134,3,FALSE),"NA"))</f>
        <v>Consultative co-mgmt</v>
      </c>
      <c r="J270" s="231"/>
      <c r="K270" s="418" t="s">
        <v>560</v>
      </c>
      <c r="L270" s="228" t="s">
        <v>404</v>
      </c>
      <c r="M270" s="16">
        <f>IF(L270="",0,VLOOKUP(L270,'Supporting Tables'!$A$84:$B$87,2,FALSE))</f>
        <v>2</v>
      </c>
      <c r="N270" s="142" t="str">
        <f>IF(L140="","",IF(L140="Yes",VLOOKUP(K270,'Supporting Tables'!$F$72:$J$134,3,FALSE),"NA"))</f>
        <v>Consultative co-mgmt</v>
      </c>
      <c r="O270" s="416"/>
      <c r="P270" s="418" t="s">
        <v>559</v>
      </c>
      <c r="Q270" s="228" t="s">
        <v>404</v>
      </c>
      <c r="R270" s="16">
        <f>IF(Q270="",0,VLOOKUP(Q270,'Supporting Tables'!$A$84:$B$87,2,FALSE))</f>
        <v>2</v>
      </c>
      <c r="S270" s="142" t="str">
        <f>IF(Q140="","",IF(Q140="Yes",VLOOKUP(P270,'Supporting Tables'!$F$72:$J$134,3,FALSE),"NA"))</f>
        <v>Consultative co-mgmt</v>
      </c>
      <c r="T270" s="416"/>
      <c r="U270" s="181"/>
    </row>
    <row r="271" spans="1:21" ht="17">
      <c r="A271" s="53" t="s">
        <v>570</v>
      </c>
      <c r="B271" s="228" t="s">
        <v>404</v>
      </c>
      <c r="C271" s="16">
        <f>IF(B271="",0,VLOOKUP(B271,'Supporting Tables'!$A$84:$B$87,2,FALSE))</f>
        <v>2</v>
      </c>
      <c r="D271" s="142" t="str">
        <f>IF(B141="","",IF(B141="Yes",VLOOKUP(A271,'Supporting Tables'!$F$72:$J$134,3,FALSE),"NA"))</f>
        <v>Consultative co-mgmt</v>
      </c>
      <c r="E271" s="231"/>
      <c r="F271" s="53" t="s">
        <v>352</v>
      </c>
      <c r="G271" s="228" t="s">
        <v>407</v>
      </c>
      <c r="H271" s="16">
        <f>IF(G271="",0,VLOOKUP(G271,'Supporting Tables'!$A$84:$B$87,2,FALSE))</f>
        <v>3</v>
      </c>
      <c r="I271" s="142" t="str">
        <f>IF(G141="","",IF(G141="Yes",VLOOKUP(F271,'Supporting Tables'!$F$72:$J$134,3,FALSE),"NA"))</f>
        <v>Regulator</v>
      </c>
      <c r="J271" s="231"/>
      <c r="K271" s="53" t="s">
        <v>369</v>
      </c>
      <c r="L271" s="228" t="s">
        <v>402</v>
      </c>
      <c r="M271" s="16">
        <f>IF(L271="",0,VLOOKUP(L271,'Supporting Tables'!$A$84:$B$87,2,FALSE))</f>
        <v>1</v>
      </c>
      <c r="N271" s="142" t="str">
        <f>IF(L141="","",IF(L141="Yes",VLOOKUP(K271,'Supporting Tables'!$F$72:$J$134,3,FALSE),"NA"))</f>
        <v>Operational</v>
      </c>
      <c r="O271" s="415"/>
      <c r="P271" s="53" t="s">
        <v>369</v>
      </c>
      <c r="Q271" s="228" t="s">
        <v>402</v>
      </c>
      <c r="R271" s="16">
        <f>IF(Q271="",0,VLOOKUP(Q271,'Supporting Tables'!$A$84:$B$87,2,FALSE))</f>
        <v>1</v>
      </c>
      <c r="S271" s="142" t="str">
        <f>IF(Q141="","",IF(Q141="Yes",VLOOKUP(P271,'Supporting Tables'!$F$72:$J$134,3,FALSE),"NA"))</f>
        <v>Operational</v>
      </c>
      <c r="T271" s="415"/>
      <c r="U271" s="181"/>
    </row>
    <row r="272" spans="1:21" ht="17">
      <c r="A272" s="53" t="s">
        <v>351</v>
      </c>
      <c r="B272" s="228" t="s">
        <v>404</v>
      </c>
      <c r="C272" s="16">
        <f>IF(B272="",0,VLOOKUP(B272,'Supporting Tables'!$A$84:$B$87,2,FALSE))</f>
        <v>2</v>
      </c>
      <c r="D272" s="142" t="str">
        <f>IF(B142="","",IF(B142="Yes",VLOOKUP(A272,'Supporting Tables'!$F$72:$J$134,3,FALSE),"NA"))</f>
        <v>Consultative co-mgmt</v>
      </c>
      <c r="E272" s="231"/>
      <c r="F272" s="53" t="s">
        <v>353</v>
      </c>
      <c r="G272" s="228" t="s">
        <v>407</v>
      </c>
      <c r="H272" s="16">
        <f>IF(G272="",0,VLOOKUP(G272,'Supporting Tables'!$A$84:$B$87,2,FALSE))</f>
        <v>3</v>
      </c>
      <c r="I272" s="142" t="str">
        <f>IF(G142="","",IF(G142="Yes",VLOOKUP(F272,'Supporting Tables'!$F$72:$J$134,3,FALSE),"NA"))</f>
        <v>Regulator</v>
      </c>
      <c r="J272" s="231"/>
      <c r="K272" s="53" t="s">
        <v>370</v>
      </c>
      <c r="L272" s="228"/>
      <c r="M272" s="16">
        <f>IF(L272="",0,VLOOKUP(L272,'Supporting Tables'!$A$84:$B$87,2,FALSE))</f>
        <v>0</v>
      </c>
      <c r="N272" s="142" t="str">
        <f>IF(L142="","",IF(L142="Yes",VLOOKUP(K272,'Supporting Tables'!$F$72:$J$134,3,FALSE),"NA"))</f>
        <v>NA</v>
      </c>
      <c r="O272" s="415"/>
      <c r="P272" s="53" t="s">
        <v>370</v>
      </c>
      <c r="Q272" s="228"/>
      <c r="R272" s="16">
        <f>IF(Q272="",0,VLOOKUP(Q272,'Supporting Tables'!$A$84:$B$87,2,FALSE))</f>
        <v>0</v>
      </c>
      <c r="S272" s="142" t="str">
        <f>IF(Q142="","",IF(Q142="Yes",VLOOKUP(P272,'Supporting Tables'!$F$72:$J$134,3,FALSE),"NA"))</f>
        <v>NA</v>
      </c>
      <c r="T272" s="415"/>
      <c r="U272" s="181"/>
    </row>
    <row r="273" spans="1:21" ht="34">
      <c r="A273" s="415" t="s">
        <v>553</v>
      </c>
      <c r="B273" s="228" t="s">
        <v>404</v>
      </c>
      <c r="C273" s="16">
        <f>IF(B273="",0,VLOOKUP(B273,'Supporting Tables'!$A$84:$B$87,2,FALSE))</f>
        <v>2</v>
      </c>
      <c r="D273" s="142" t="str">
        <f>IF(B143="","",IF(B143="Yes",VLOOKUP(A273,'Supporting Tables'!$F$72:$J$134,3,FALSE),"NA"))</f>
        <v>Consultative co-mgmt</v>
      </c>
      <c r="E273" s="231"/>
      <c r="F273" s="30" t="s">
        <v>553</v>
      </c>
      <c r="G273" s="228" t="s">
        <v>404</v>
      </c>
      <c r="H273" s="16">
        <f>IF(G273="",0,VLOOKUP(G273,'Supporting Tables'!$A$84:$B$87,2,FALSE))</f>
        <v>2</v>
      </c>
      <c r="I273" s="142" t="str">
        <f>IF(G143="","",IF(G143="Yes",VLOOKUP(F273,'Supporting Tables'!$F$72:$J$134,3,FALSE),"NA"))</f>
        <v>Consultative co-mgmt</v>
      </c>
      <c r="J273" s="231"/>
      <c r="K273" s="53" t="s">
        <v>371</v>
      </c>
      <c r="L273" s="228" t="s">
        <v>402</v>
      </c>
      <c r="M273" s="16">
        <f>IF(L273="",0,VLOOKUP(L273,'Supporting Tables'!$A$84:$B$87,2,FALSE))</f>
        <v>1</v>
      </c>
      <c r="N273" s="142" t="str">
        <f>IF(L143="","",IF(L143="Yes",VLOOKUP(K273,'Supporting Tables'!$F$72:$J$134,3,FALSE),"NA"))</f>
        <v>Operational</v>
      </c>
      <c r="O273" s="415"/>
      <c r="P273" s="53" t="s">
        <v>371</v>
      </c>
      <c r="Q273" s="228" t="s">
        <v>402</v>
      </c>
      <c r="R273" s="16">
        <f>IF(Q273="",0,VLOOKUP(Q273,'Supporting Tables'!$A$84:$B$87,2,FALSE))</f>
        <v>1</v>
      </c>
      <c r="S273" s="142" t="str">
        <f>IF(Q143="","",IF(Q143="Yes",VLOOKUP(P273,'Supporting Tables'!$F$72:$J$134,3,FALSE),"NA"))</f>
        <v>Operational</v>
      </c>
      <c r="T273" s="415"/>
      <c r="U273" s="181"/>
    </row>
    <row r="274" spans="1:21" ht="34">
      <c r="A274" s="414" t="s">
        <v>554</v>
      </c>
      <c r="B274" s="228" t="s">
        <v>402</v>
      </c>
      <c r="C274" s="16">
        <f>IF(B274="",0,VLOOKUP(B274,'Supporting Tables'!$A$84:$B$87,2,FALSE))</f>
        <v>1</v>
      </c>
      <c r="D274" s="142" t="str">
        <f>IF(B144="","",IF(B144="Yes",VLOOKUP(A274,'Supporting Tables'!$F$72:$J$134,3,FALSE),"NA"))</f>
        <v>Operational</v>
      </c>
      <c r="E274" s="231"/>
      <c r="F274" s="417" t="s">
        <v>554</v>
      </c>
      <c r="G274" s="228" t="s">
        <v>402</v>
      </c>
      <c r="H274" s="16">
        <f>IF(G274="",0,VLOOKUP(G274,'Supporting Tables'!$A$84:$B$87,2,FALSE))</f>
        <v>1</v>
      </c>
      <c r="I274" s="142" t="str">
        <f>IF(G144="","",IF(G144="Yes",VLOOKUP(F274,'Supporting Tables'!$F$72:$J$134,3,FALSE),"NA"))</f>
        <v>Operational</v>
      </c>
      <c r="J274" s="231"/>
      <c r="K274" s="53" t="s">
        <v>372</v>
      </c>
      <c r="L274" s="228" t="s">
        <v>402</v>
      </c>
      <c r="M274" s="16">
        <f>IF(L274="",0,VLOOKUP(L274,'Supporting Tables'!$A$84:$B$87,2,FALSE))</f>
        <v>1</v>
      </c>
      <c r="N274" s="142" t="str">
        <f>IF(L144="","",IF(L144="Yes",VLOOKUP(K274,'Supporting Tables'!$F$72:$J$134,3,FALSE),"NA"))</f>
        <v>Operational</v>
      </c>
      <c r="O274" s="415"/>
      <c r="P274" s="53" t="s">
        <v>372</v>
      </c>
      <c r="Q274" s="228" t="s">
        <v>402</v>
      </c>
      <c r="R274" s="16">
        <f>IF(Q274="",0,VLOOKUP(Q274,'Supporting Tables'!$A$84:$B$87,2,FALSE))</f>
        <v>1</v>
      </c>
      <c r="S274" s="142" t="str">
        <f>IF(Q144="","",IF(Q144="Yes",VLOOKUP(P274,'Supporting Tables'!$F$72:$J$134,3,FALSE),"NA"))</f>
        <v>Operational</v>
      </c>
      <c r="T274" s="415"/>
      <c r="U274" s="181"/>
    </row>
    <row r="275" spans="1:21" ht="34">
      <c r="A275" s="414" t="s">
        <v>567</v>
      </c>
      <c r="B275" s="228"/>
      <c r="C275" s="16">
        <f>IF(B275="",0,VLOOKUP(B275,'Supporting Tables'!$A$84:$B$87,2,FALSE))</f>
        <v>0</v>
      </c>
      <c r="D275" s="142" t="str">
        <f>IF(B145="","",IF(B145="Yes",VLOOKUP(A275,'Supporting Tables'!$F$72:$J$134,3,FALSE),"NA"))</f>
        <v>NA</v>
      </c>
      <c r="E275" s="231"/>
      <c r="F275" s="417" t="s">
        <v>567</v>
      </c>
      <c r="G275" s="228"/>
      <c r="H275" s="16">
        <f>IF(G275="",0,VLOOKUP(G275,'Supporting Tables'!$A$84:$B$87,2,FALSE))</f>
        <v>0</v>
      </c>
      <c r="I275" s="142" t="str">
        <f>IF(G145="","",IF(G145="Yes",VLOOKUP(F275,'Supporting Tables'!$F$72:$J$134,3,FALSE),"NA"))</f>
        <v>NA</v>
      </c>
      <c r="J275" s="231"/>
      <c r="K275" s="53" t="s">
        <v>373</v>
      </c>
      <c r="L275" s="228"/>
      <c r="M275" s="16">
        <f>IF(L275="",0,VLOOKUP(L275,'Supporting Tables'!$A$84:$B$87,2,FALSE))</f>
        <v>0</v>
      </c>
      <c r="N275" s="142" t="str">
        <f>IF(L145="","",IF(L145="Yes",VLOOKUP(K275,'Supporting Tables'!$F$72:$J$134,3,FALSE),"NA"))</f>
        <v>NA</v>
      </c>
      <c r="O275" s="415"/>
      <c r="P275" s="417" t="s">
        <v>556</v>
      </c>
      <c r="Q275" s="228"/>
      <c r="R275" s="16">
        <f>IF(Q275="",0,VLOOKUP(Q275,'Supporting Tables'!$A$84:$B$87,2,FALSE))</f>
        <v>0</v>
      </c>
      <c r="S275" s="142" t="str">
        <f>IF(Q145="","",IF(Q145="Yes",VLOOKUP(P275,'Supporting Tables'!$F$72:$J$134,3,FALSE),"NA"))</f>
        <v>NA</v>
      </c>
      <c r="T275" s="414"/>
      <c r="U275" s="181"/>
    </row>
    <row r="276" spans="1:21" ht="68">
      <c r="A276" s="414" t="s">
        <v>556</v>
      </c>
      <c r="B276" s="228"/>
      <c r="C276" s="16">
        <f>IF(B276="",0,VLOOKUP(B276,'Supporting Tables'!$A$84:$B$87,2,FALSE))</f>
        <v>0</v>
      </c>
      <c r="D276" s="142" t="str">
        <f>IF(B146="","",IF(B146="Yes",VLOOKUP(A276,'Supporting Tables'!$F$72:$J$134,3,FALSE),"NA"))</f>
        <v>NA</v>
      </c>
      <c r="E276" s="231"/>
      <c r="F276" s="417" t="s">
        <v>557</v>
      </c>
      <c r="G276" s="228"/>
      <c r="H276" s="16">
        <f>IF(G276="",0,VLOOKUP(G276,'Supporting Tables'!$A$84:$B$87,2,FALSE))</f>
        <v>0</v>
      </c>
      <c r="I276" s="142" t="str">
        <f>IF(G146="","",IF(G146="Yes",VLOOKUP(F276,'Supporting Tables'!$F$72:$J$134,3,FALSE),"NA"))</f>
        <v>NA</v>
      </c>
      <c r="J276" s="231"/>
      <c r="K276" s="30" t="s">
        <v>553</v>
      </c>
      <c r="L276" s="228" t="s">
        <v>404</v>
      </c>
      <c r="M276" s="16">
        <f>IF(L276="",0,VLOOKUP(L276,'Supporting Tables'!$A$84:$B$87,2,FALSE))</f>
        <v>2</v>
      </c>
      <c r="N276" s="142" t="str">
        <f>IF(L146="","",IF(L146="Yes",VLOOKUP(K276,'Supporting Tables'!$F$72:$J$134,3,FALSE),"NA"))</f>
        <v>Consultative co-mgmt</v>
      </c>
      <c r="O276" s="415"/>
      <c r="P276" s="418" t="s">
        <v>558</v>
      </c>
      <c r="Q276" s="228"/>
      <c r="R276" s="16">
        <f>IF(Q276="",0,VLOOKUP(Q276,'Supporting Tables'!$A$84:$B$87,2,FALSE))</f>
        <v>0</v>
      </c>
      <c r="S276" s="142" t="str">
        <f>IF(Q146="","",IF(Q146="Yes",VLOOKUP(P276,'Supporting Tables'!$F$72:$J$134,3,FALSE),"NA"))</f>
        <v>NA</v>
      </c>
      <c r="T276" s="416"/>
      <c r="U276" s="181"/>
    </row>
    <row r="277" spans="1:21" ht="34">
      <c r="A277" s="414" t="s">
        <v>557</v>
      </c>
      <c r="B277" s="228"/>
      <c r="C277" s="16">
        <f>IF(B277="",0,VLOOKUP(B277,'Supporting Tables'!$A$84:$B$87,2,FALSE))</f>
        <v>0</v>
      </c>
      <c r="D277" s="142" t="str">
        <f>IF(B147="","",IF(B147="Yes",VLOOKUP(A277,'Supporting Tables'!$F$72:$J$134,3,FALSE),"NA"))</f>
        <v>NA</v>
      </c>
      <c r="E277" s="231"/>
      <c r="F277" s="30" t="s">
        <v>354</v>
      </c>
      <c r="G277" s="228"/>
      <c r="H277" s="16">
        <f>IF(G277="",0,VLOOKUP(G277,'Supporting Tables'!$A$84:$B$87,2,FALSE))</f>
        <v>0</v>
      </c>
      <c r="I277" s="142" t="str">
        <f>IF(G147="","",IF(G147="Yes",VLOOKUP(F277,'Supporting Tables'!$F$72:$J$134,3,FALSE),"NA"))</f>
        <v>NA</v>
      </c>
      <c r="J277" s="231"/>
      <c r="K277" s="417" t="s">
        <v>556</v>
      </c>
      <c r="L277" s="228"/>
      <c r="M277" s="16">
        <f>IF(L277="",0,VLOOKUP(L277,'Supporting Tables'!$A$84:$B$87,2,FALSE))</f>
        <v>0</v>
      </c>
      <c r="N277" s="142" t="str">
        <f>IF(L147="","",IF(L147="Yes",VLOOKUP(K277,'Supporting Tables'!$F$72:$J$134,3,FALSE),"NA"))</f>
        <v>NA</v>
      </c>
      <c r="O277" s="414"/>
      <c r="P277" s="418" t="s">
        <v>559</v>
      </c>
      <c r="Q277" s="228" t="s">
        <v>404</v>
      </c>
      <c r="R277" s="16">
        <f>IF(Q277="",0,VLOOKUP(Q277,'Supporting Tables'!$A$84:$B$87,2,FALSE))</f>
        <v>2</v>
      </c>
      <c r="S277" s="142" t="str">
        <f>IF(Q147="","",IF(Q147="Yes",VLOOKUP(P277,'Supporting Tables'!$F$72:$J$134,3,FALSE),"NA"))</f>
        <v>Consultative co-mgmt</v>
      </c>
      <c r="T277" s="416"/>
      <c r="U277" s="181"/>
    </row>
    <row r="278" spans="1:21" ht="68">
      <c r="A278" s="53" t="s">
        <v>352</v>
      </c>
      <c r="B278" s="228" t="s">
        <v>407</v>
      </c>
      <c r="C278" s="16">
        <f>IF(B278="",0,VLOOKUP(B278,'Supporting Tables'!$A$84:$B$87,2,FALSE))</f>
        <v>3</v>
      </c>
      <c r="D278" s="142" t="str">
        <f>IF(B148="","",IF(B148="Yes",VLOOKUP(A278,'Supporting Tables'!$F$72:$J$134,3,FALSE),"NA"))</f>
        <v>Regulator</v>
      </c>
      <c r="E278" s="231"/>
      <c r="F278" s="30" t="s">
        <v>355</v>
      </c>
      <c r="G278" s="228" t="s">
        <v>404</v>
      </c>
      <c r="H278" s="16">
        <f>IF(G278="",0,VLOOKUP(G278,'Supporting Tables'!$A$84:$B$87,2,FALSE))</f>
        <v>2</v>
      </c>
      <c r="I278" s="142" t="str">
        <f>IF(G148="","",IF(G148="Yes",VLOOKUP(F278,'Supporting Tables'!$F$72:$J$134,3,FALSE),"NA"))</f>
        <v>Consultative co-mgmt</v>
      </c>
      <c r="J278" s="231"/>
      <c r="K278" s="418" t="s">
        <v>558</v>
      </c>
      <c r="L278" s="228"/>
      <c r="M278" s="16">
        <f>IF(L278="",0,VLOOKUP(L278,'Supporting Tables'!$A$84:$B$87,2,FALSE))</f>
        <v>0</v>
      </c>
      <c r="N278" s="142" t="str">
        <f>IF(L148="","",IF(L148="Yes",VLOOKUP(K278,'Supporting Tables'!$F$72:$J$134,3,FALSE),"NA"))</f>
        <v>NA</v>
      </c>
      <c r="O278" s="416"/>
      <c r="P278" s="418" t="s">
        <v>564</v>
      </c>
      <c r="Q278" s="228" t="s">
        <v>404</v>
      </c>
      <c r="R278" s="16">
        <f>IF(Q278="",0,VLOOKUP(Q278,'Supporting Tables'!$A$84:$B$87,2,FALSE))</f>
        <v>2</v>
      </c>
      <c r="S278" s="142" t="str">
        <f>IF(Q148="","",IF(Q148="Yes",VLOOKUP(P278,'Supporting Tables'!$F$72:$J$134,3,FALSE),"NA"))</f>
        <v>Consultative co-mgmt</v>
      </c>
      <c r="T278" s="416"/>
      <c r="U278" s="181"/>
    </row>
    <row r="279" spans="1:21" ht="34">
      <c r="A279" s="53" t="s">
        <v>353</v>
      </c>
      <c r="B279" s="228" t="s">
        <v>407</v>
      </c>
      <c r="C279" s="16">
        <f>IF(B279="",0,VLOOKUP(B279,'Supporting Tables'!$A$84:$B$87,2,FALSE))</f>
        <v>3</v>
      </c>
      <c r="D279" s="142" t="str">
        <f>IF(B149="","",IF(B149="Yes",VLOOKUP(A279,'Supporting Tables'!$F$72:$J$134,3,FALSE),"NA"))</f>
        <v>Regulator</v>
      </c>
      <c r="E279" s="231"/>
      <c r="F279" s="30" t="s">
        <v>356</v>
      </c>
      <c r="G279" s="228"/>
      <c r="H279" s="16">
        <f>IF(G279="",0,VLOOKUP(G279,'Supporting Tables'!$A$84:$B$87,2,FALSE))</f>
        <v>0</v>
      </c>
      <c r="I279" s="142" t="str">
        <f>IF(G149="","",IF(G149="Yes",VLOOKUP(F279,'Supporting Tables'!$F$72:$J$134,3,FALSE),"NA"))</f>
        <v>NA</v>
      </c>
      <c r="J279" s="231"/>
      <c r="K279" s="418" t="s">
        <v>559</v>
      </c>
      <c r="L279" s="228" t="s">
        <v>404</v>
      </c>
      <c r="M279" s="16">
        <f>IF(L279="",0,VLOOKUP(L279,'Supporting Tables'!$A$84:$B$87,2,FALSE))</f>
        <v>2</v>
      </c>
      <c r="N279" s="142" t="str">
        <f>IF(L149="","",IF(L149="Yes",VLOOKUP(K279,'Supporting Tables'!$F$72:$J$134,3,FALSE),"NA"))</f>
        <v>Consultative co-mgmt</v>
      </c>
      <c r="O279" s="416"/>
      <c r="P279" s="53" t="s">
        <v>373</v>
      </c>
      <c r="Q279" s="228"/>
      <c r="R279" s="16">
        <f>IF(Q279="",0,VLOOKUP(Q279,'Supporting Tables'!$A$84:$B$87,2,FALSE))</f>
        <v>0</v>
      </c>
      <c r="S279" s="142" t="str">
        <f>IF(Q149="","",IF(Q149="Yes",VLOOKUP(P279,'Supporting Tables'!$F$72:$J$134,3,FALSE),"NA"))</f>
        <v>NA</v>
      </c>
      <c r="T279" s="415"/>
      <c r="U279" s="181"/>
    </row>
    <row r="280" spans="1:21" ht="34">
      <c r="A280" s="53" t="s">
        <v>354</v>
      </c>
      <c r="B280" s="228"/>
      <c r="C280" s="16">
        <f>IF(B280="",0,VLOOKUP(B280,'Supporting Tables'!$A$84:$B$87,2,FALSE))</f>
        <v>0</v>
      </c>
      <c r="D280" s="142" t="str">
        <f>IF(B150="","",IF(B150="Yes",VLOOKUP(A280,'Supporting Tables'!$F$72:$J$134,3,FALSE),"NA"))</f>
        <v>NA</v>
      </c>
      <c r="E280" s="231"/>
      <c r="F280" s="30" t="s">
        <v>357</v>
      </c>
      <c r="G280" s="228" t="s">
        <v>404</v>
      </c>
      <c r="H280" s="16">
        <f>IF(G280="",0,VLOOKUP(G280,'Supporting Tables'!$A$84:$B$87,2,FALSE))</f>
        <v>2</v>
      </c>
      <c r="I280" s="142" t="str">
        <f>IF(G150="","",IF(G150="Yes",VLOOKUP(F280,'Supporting Tables'!$F$72:$J$134,3,FALSE),"NA"))</f>
        <v>Consultative co-mgmt</v>
      </c>
      <c r="J280" s="231"/>
      <c r="K280" s="418" t="s">
        <v>560</v>
      </c>
      <c r="L280" s="228" t="s">
        <v>404</v>
      </c>
      <c r="M280" s="16">
        <f>IF(L280="",0,VLOOKUP(L280,'Supporting Tables'!$A$84:$B$87,2,FALSE))</f>
        <v>2</v>
      </c>
      <c r="N280" s="142" t="str">
        <f>IF(L150="","",IF(L150="Yes",VLOOKUP(K280,'Supporting Tables'!$F$72:$J$134,3,FALSE),"NA"))</f>
        <v>Consultative co-mgmt</v>
      </c>
      <c r="O280" s="416"/>
      <c r="P280" s="53" t="s">
        <v>374</v>
      </c>
      <c r="Q280" s="228"/>
      <c r="R280" s="16">
        <f>IF(Q280="",0,VLOOKUP(Q280,'Supporting Tables'!$A$84:$B$87,2,FALSE))</f>
        <v>0</v>
      </c>
      <c r="S280" s="142" t="str">
        <f>IF(Q150="","",IF(Q150="Yes",VLOOKUP(P280,'Supporting Tables'!$F$72:$J$134,3,FALSE),"NA"))</f>
        <v>NA</v>
      </c>
      <c r="T280" s="415"/>
      <c r="U280" s="181"/>
    </row>
    <row r="281" spans="1:21" ht="34">
      <c r="A281" s="53" t="s">
        <v>355</v>
      </c>
      <c r="B281" s="228" t="s">
        <v>404</v>
      </c>
      <c r="C281" s="16">
        <f>IF(B281="",0,VLOOKUP(B281,'Supporting Tables'!$A$84:$B$87,2,FALSE))</f>
        <v>2</v>
      </c>
      <c r="D281" s="142" t="str">
        <f>IF(B151="","",IF(B151="Yes",VLOOKUP(A281,'Supporting Tables'!$F$72:$J$134,3,FALSE),"NA"))</f>
        <v>Consultative co-mgmt</v>
      </c>
      <c r="E281" s="231"/>
      <c r="F281" s="30" t="s">
        <v>358</v>
      </c>
      <c r="G281" s="228" t="s">
        <v>404</v>
      </c>
      <c r="H281" s="16">
        <f>IF(G281="",0,VLOOKUP(G281,'Supporting Tables'!$A$84:$B$87,2,FALSE))</f>
        <v>2</v>
      </c>
      <c r="I281" s="142" t="str">
        <f>IF(G151="","",IF(G151="Yes",VLOOKUP(F281,'Supporting Tables'!$F$72:$J$134,3,FALSE),"NA"))</f>
        <v>Consultative co-mgmt</v>
      </c>
      <c r="J281" s="231"/>
      <c r="K281" s="53" t="s">
        <v>376</v>
      </c>
      <c r="L281" s="228"/>
      <c r="M281" s="16">
        <f>IF(L281="",0,VLOOKUP(L281,'Supporting Tables'!$A$84:$B$87,2,FALSE))</f>
        <v>0</v>
      </c>
      <c r="N281" s="142" t="str">
        <f>IF(L151="","",IF(L151="Yes",VLOOKUP(K281,'Supporting Tables'!$F$72:$J$134,3,FALSE),"NA"))</f>
        <v>NA</v>
      </c>
      <c r="O281" s="415"/>
      <c r="P281" s="53" t="s">
        <v>376</v>
      </c>
      <c r="Q281" s="228"/>
      <c r="R281" s="16">
        <f>IF(Q281="",0,VLOOKUP(Q281,'Supporting Tables'!$A$84:$B$87,2,FALSE))</f>
        <v>0</v>
      </c>
      <c r="S281" s="142" t="str">
        <f>IF(Q151="","",IF(Q151="Yes",VLOOKUP(P281,'Supporting Tables'!$F$72:$J$134,3,FALSE),"NA"))</f>
        <v>NA</v>
      </c>
      <c r="T281" s="415"/>
      <c r="U281" s="181"/>
    </row>
    <row r="282" spans="1:21" ht="34">
      <c r="A282" s="53" t="s">
        <v>356</v>
      </c>
      <c r="B282" s="228"/>
      <c r="C282" s="16">
        <f>IF(B282="",0,VLOOKUP(B282,'Supporting Tables'!$A$84:$B$87,2,FALSE))</f>
        <v>0</v>
      </c>
      <c r="D282" s="142" t="str">
        <f>IF(B152="","",IF(B152="Yes",VLOOKUP(A282,'Supporting Tables'!$F$72:$J$134,3,FALSE),"NA"))</f>
        <v>NA</v>
      </c>
      <c r="E282" s="231"/>
      <c r="F282" s="30" t="s">
        <v>31</v>
      </c>
      <c r="G282" s="228" t="s">
        <v>402</v>
      </c>
      <c r="H282" s="16">
        <f>IF(G282="",0,VLOOKUP(G282,'Supporting Tables'!$A$84:$B$87,2,FALSE))</f>
        <v>1</v>
      </c>
      <c r="I282" s="142" t="str">
        <f>IF(G152="","",IF(G152="Yes",VLOOKUP(F282,'Supporting Tables'!$F$72:$J$134,3,FALSE),"NA"))</f>
        <v>Operational</v>
      </c>
      <c r="J282" s="231"/>
      <c r="K282" s="53" t="s">
        <v>377</v>
      </c>
      <c r="L282" s="228"/>
      <c r="M282" s="16">
        <f>IF(L282="",0,VLOOKUP(L282,'Supporting Tables'!$A$84:$B$87,2,FALSE))</f>
        <v>0</v>
      </c>
      <c r="N282" s="142" t="str">
        <f>IF(L152="","",IF(L152="Yes",VLOOKUP(K282,'Supporting Tables'!$F$72:$J$134,3,FALSE),"NA"))</f>
        <v>NA</v>
      </c>
      <c r="O282" s="415"/>
      <c r="P282" s="53" t="s">
        <v>377</v>
      </c>
      <c r="Q282" s="228"/>
      <c r="R282" s="16">
        <f>IF(Q282="",0,VLOOKUP(Q282,'Supporting Tables'!$A$84:$B$87,2,FALSE))</f>
        <v>0</v>
      </c>
      <c r="S282" s="142" t="str">
        <f>IF(Q152="","",IF(Q152="Yes",VLOOKUP(P282,'Supporting Tables'!$F$72:$J$134,3,FALSE),"NA"))</f>
        <v>NA</v>
      </c>
      <c r="T282" s="415"/>
      <c r="U282" s="181"/>
    </row>
    <row r="283" spans="1:21" ht="51">
      <c r="A283" s="53" t="s">
        <v>357</v>
      </c>
      <c r="B283" s="228" t="s">
        <v>404</v>
      </c>
      <c r="C283" s="16">
        <f>IF(B283="",0,VLOOKUP(B283,'Supporting Tables'!$A$84:$B$87,2,FALSE))</f>
        <v>2</v>
      </c>
      <c r="D283" s="142" t="str">
        <f>IF(B153="","",IF(B153="Yes",VLOOKUP(A283,'Supporting Tables'!$F$72:$J$134,3,FALSE),"NA"))</f>
        <v>Consultative co-mgmt</v>
      </c>
      <c r="E283" s="231"/>
      <c r="F283" s="30" t="s">
        <v>359</v>
      </c>
      <c r="G283" s="228" t="s">
        <v>404</v>
      </c>
      <c r="H283" s="16">
        <f>IF(G283="",0,VLOOKUP(G283,'Supporting Tables'!$A$84:$B$87,2,FALSE))</f>
        <v>2</v>
      </c>
      <c r="I283" s="142" t="str">
        <f>IF(G153="","",IF(G153="Yes",VLOOKUP(F283,'Supporting Tables'!$F$72:$J$134,3,FALSE),"NA"))</f>
        <v>Consultative co-mgmt</v>
      </c>
      <c r="J283" s="231"/>
      <c r="K283" s="418" t="s">
        <v>563</v>
      </c>
      <c r="L283" s="228"/>
      <c r="M283" s="16">
        <f>IF(L283="",0,VLOOKUP(L283,'Supporting Tables'!$A$84:$B$87,2,FALSE))</f>
        <v>0</v>
      </c>
      <c r="N283" s="142" t="str">
        <f>IF(L153="","",IF(L153="Yes",VLOOKUP(K283,'Supporting Tables'!$F$72:$J$134,3,FALSE),"NA"))</f>
        <v>NA</v>
      </c>
      <c r="O283" s="416"/>
      <c r="P283" s="418" t="s">
        <v>565</v>
      </c>
      <c r="Q283" s="228" t="s">
        <v>407</v>
      </c>
      <c r="R283" s="16">
        <f>IF(Q283="",0,VLOOKUP(Q283,'Supporting Tables'!$A$84:$B$87,2,FALSE))</f>
        <v>3</v>
      </c>
      <c r="S283" s="142" t="str">
        <f>IF(Q153="","",IF(Q153="Yes",VLOOKUP(P283,'Supporting Tables'!$F$72:$J$134,3,FALSE),"NA"))</f>
        <v>Regulator</v>
      </c>
      <c r="T283" s="416"/>
      <c r="U283" s="181"/>
    </row>
    <row r="284" spans="1:21" ht="51">
      <c r="A284" s="53" t="s">
        <v>358</v>
      </c>
      <c r="B284" s="228" t="s">
        <v>404</v>
      </c>
      <c r="C284" s="16">
        <f>IF(B284="",0,VLOOKUP(B284,'Supporting Tables'!$A$84:$B$87,2,FALSE))</f>
        <v>2</v>
      </c>
      <c r="D284" s="142" t="str">
        <f>IF(B154="","",IF(B154="Yes",VLOOKUP(A284,'Supporting Tables'!$F$72:$J$134,3,FALSE),"NA"))</f>
        <v>Consultative co-mgmt</v>
      </c>
      <c r="E284" s="231"/>
      <c r="F284" s="30" t="s">
        <v>360</v>
      </c>
      <c r="G284" s="228"/>
      <c r="H284" s="16">
        <f>IF(G284="",0,VLOOKUP(G284,'Supporting Tables'!$A$84:$B$87,2,FALSE))</f>
        <v>0</v>
      </c>
      <c r="I284" s="142" t="str">
        <f>IF(G154="","",IF(G154="Yes",VLOOKUP(F284,'Supporting Tables'!$F$72:$J$134,3,FALSE),"NA"))</f>
        <v>NA</v>
      </c>
      <c r="J284" s="231"/>
      <c r="K284" s="418" t="s">
        <v>564</v>
      </c>
      <c r="L284" s="228" t="s">
        <v>404</v>
      </c>
      <c r="M284" s="16">
        <f>IF(L284="",0,VLOOKUP(L284,'Supporting Tables'!$A$84:$B$87,2,FALSE))</f>
        <v>2</v>
      </c>
      <c r="N284" s="142" t="str">
        <f>IF(L154="","",IF(L154="Yes",VLOOKUP(K284,'Supporting Tables'!$F$72:$J$134,3,FALSE),"NA"))</f>
        <v>Consultative co-mgmt</v>
      </c>
      <c r="O284" s="416"/>
      <c r="P284" s="418" t="s">
        <v>569</v>
      </c>
      <c r="Q284" s="228"/>
      <c r="R284" s="16">
        <f>IF(Q284="",0,VLOOKUP(Q284,'Supporting Tables'!$A$84:$B$87,2,FALSE))</f>
        <v>0</v>
      </c>
      <c r="S284" s="142" t="str">
        <f>IF(Q154="","",IF(Q154="Yes",VLOOKUP(P284,'Supporting Tables'!$F$72:$J$134,3,FALSE),"NA"))</f>
        <v>NA</v>
      </c>
      <c r="T284" s="416"/>
      <c r="U284" s="181"/>
    </row>
    <row r="285" spans="1:21" ht="34">
      <c r="A285" s="53" t="s">
        <v>31</v>
      </c>
      <c r="B285" s="228" t="s">
        <v>402</v>
      </c>
      <c r="C285" s="16">
        <f>IF(B285="",0,VLOOKUP(B285,'Supporting Tables'!$A$84:$B$87,2,FALSE))</f>
        <v>1</v>
      </c>
      <c r="D285" s="142" t="str">
        <f>IF(B155="","",IF(B155="Yes",VLOOKUP(A285,'Supporting Tables'!$F$72:$J$134,3,FALSE),"NA"))</f>
        <v>Operational</v>
      </c>
      <c r="E285" s="231"/>
      <c r="F285" s="30" t="s">
        <v>363</v>
      </c>
      <c r="G285" s="228" t="s">
        <v>402</v>
      </c>
      <c r="H285" s="16">
        <f>IF(G285="",0,VLOOKUP(G285,'Supporting Tables'!$A$84:$B$87,2,FALSE))</f>
        <v>1</v>
      </c>
      <c r="I285" s="142" t="str">
        <f>IF(G155="","",IF(G155="Yes",VLOOKUP(F285,'Supporting Tables'!$F$72:$J$134,3,FALSE),"NA"))</f>
        <v>Operational</v>
      </c>
      <c r="J285" s="231"/>
      <c r="K285" s="418" t="s">
        <v>562</v>
      </c>
      <c r="L285" s="228" t="s">
        <v>404</v>
      </c>
      <c r="M285" s="16">
        <f>IF(L285="",0,VLOOKUP(L285,'Supporting Tables'!$A$84:$B$87,2,FALSE))</f>
        <v>2</v>
      </c>
      <c r="N285" s="142" t="str">
        <f>IF(L155="","",IF(L155="Yes",VLOOKUP(K285,'Supporting Tables'!$F$72:$J$134,3,FALSE),"NA"))</f>
        <v>Consultative co-mgmt</v>
      </c>
      <c r="O285" s="416"/>
      <c r="P285" s="53" t="s">
        <v>379</v>
      </c>
      <c r="Q285" s="228"/>
      <c r="R285" s="16">
        <f>IF(Q285="",0,VLOOKUP(Q285,'Supporting Tables'!$A$84:$B$87,2,FALSE))</f>
        <v>0</v>
      </c>
      <c r="S285" s="142" t="str">
        <f>IF(Q155="","",IF(Q155="Yes",VLOOKUP(P285,'Supporting Tables'!$F$72:$J$134,3,FALSE),"NA"))</f>
        <v>NA</v>
      </c>
      <c r="T285" s="415"/>
      <c r="U285" s="181"/>
    </row>
    <row r="286" spans="1:21" ht="51">
      <c r="A286" s="53" t="s">
        <v>359</v>
      </c>
      <c r="B286" s="228" t="s">
        <v>404</v>
      </c>
      <c r="C286" s="16">
        <f>IF(B286="",0,VLOOKUP(B286,'Supporting Tables'!$A$84:$B$87,2,FALSE))</f>
        <v>2</v>
      </c>
      <c r="D286" s="142" t="str">
        <f>IF(B156="","",IF(B156="Yes",VLOOKUP(A286,'Supporting Tables'!$F$72:$J$134,3,FALSE),"NA"))</f>
        <v>Consultative co-mgmt</v>
      </c>
      <c r="E286" s="231"/>
      <c r="F286" s="30" t="s">
        <v>364</v>
      </c>
      <c r="G286" s="228" t="s">
        <v>404</v>
      </c>
      <c r="H286" s="16">
        <f>IF(G286="",0,VLOOKUP(G286,'Supporting Tables'!$A$84:$B$87,2,FALSE))</f>
        <v>2</v>
      </c>
      <c r="I286" s="142" t="str">
        <f>IF(G156="","",IF(G156="Yes",VLOOKUP(F286,'Supporting Tables'!$F$72:$J$134,3,FALSE),"NA"))</f>
        <v>Consultative co-mgmt</v>
      </c>
      <c r="J286" s="231"/>
      <c r="K286" s="53" t="s">
        <v>379</v>
      </c>
      <c r="L286" s="228"/>
      <c r="M286" s="16">
        <f>IF(L286="",0,VLOOKUP(L286,'Supporting Tables'!$A$84:$B$87,2,FALSE))</f>
        <v>0</v>
      </c>
      <c r="N286" s="142" t="str">
        <f>IF(L156="","",IF(L156="Yes",VLOOKUP(K286,'Supporting Tables'!$F$72:$J$134,3,FALSE),"NA"))</f>
        <v>NA</v>
      </c>
      <c r="O286" s="415"/>
      <c r="P286" s="53" t="s">
        <v>380</v>
      </c>
      <c r="Q286" s="228"/>
      <c r="R286" s="16">
        <f>IF(Q286="",0,VLOOKUP(Q286,'Supporting Tables'!$A$84:$B$87,2,FALSE))</f>
        <v>0</v>
      </c>
      <c r="S286" s="142" t="str">
        <f>IF(Q156="","",IF(Q156="Yes",VLOOKUP(P286,'Supporting Tables'!$F$72:$J$134,3,FALSE),"NA"))</f>
        <v>NA</v>
      </c>
      <c r="T286" s="415"/>
      <c r="U286" s="181"/>
    </row>
    <row r="287" spans="1:21" ht="68">
      <c r="A287" s="53" t="s">
        <v>360</v>
      </c>
      <c r="B287" s="228"/>
      <c r="C287" s="16">
        <f>IF(B287="",0,VLOOKUP(B287,'Supporting Tables'!$A$84:$B$87,2,FALSE))</f>
        <v>0</v>
      </c>
      <c r="D287" s="142" t="str">
        <f>IF(B157="","",IF(B157="Yes",VLOOKUP(A287,'Supporting Tables'!$F$72:$J$134,3,FALSE),"NA"))</f>
        <v>NA</v>
      </c>
      <c r="E287" s="231"/>
      <c r="F287" s="418" t="s">
        <v>558</v>
      </c>
      <c r="G287" s="228"/>
      <c r="H287" s="16">
        <f>IF(G287="",0,VLOOKUP(G287,'Supporting Tables'!$A$84:$B$87,2,FALSE))</f>
        <v>0</v>
      </c>
      <c r="I287" s="142" t="str">
        <f>IF(G157="","",IF(G157="Yes",VLOOKUP(F287,'Supporting Tables'!$F$72:$J$134,3,FALSE),"NA"))</f>
        <v>NA</v>
      </c>
      <c r="J287" s="231"/>
      <c r="K287" s="53" t="s">
        <v>380</v>
      </c>
      <c r="L287" s="228"/>
      <c r="M287" s="16">
        <f>IF(L287="",0,VLOOKUP(L287,'Supporting Tables'!$A$84:$B$87,2,FALSE))</f>
        <v>0</v>
      </c>
      <c r="N287" s="142" t="str">
        <f>IF(L157="","",IF(L157="Yes",VLOOKUP(K287,'Supporting Tables'!$F$72:$J$134,3,FALSE),"NA"))</f>
        <v>NA</v>
      </c>
      <c r="O287" s="415"/>
      <c r="P287" s="53" t="s">
        <v>303</v>
      </c>
      <c r="Q287" s="16"/>
      <c r="R287" s="16"/>
      <c r="S287" s="16"/>
      <c r="T287" s="134"/>
      <c r="U287" s="181"/>
    </row>
    <row r="288" spans="1:21" ht="102">
      <c r="A288" s="416" t="s">
        <v>558</v>
      </c>
      <c r="B288" s="228"/>
      <c r="C288" s="16">
        <f>IF(B288="",0,VLOOKUP(B288,'Supporting Tables'!$A$84:$B$87,2,FALSE))</f>
        <v>0</v>
      </c>
      <c r="D288" s="142" t="str">
        <f>IF(B158="","",IF(B158="Yes",VLOOKUP(A288,'Supporting Tables'!$F$72:$J$134,3,FALSE),"NA"))</f>
        <v>NA</v>
      </c>
      <c r="E288" s="231"/>
      <c r="F288" s="418" t="s">
        <v>559</v>
      </c>
      <c r="G288" s="228" t="s">
        <v>404</v>
      </c>
      <c r="H288" s="16">
        <f>IF(G288="",0,VLOOKUP(G288,'Supporting Tables'!$A$84:$B$87,2,FALSE))</f>
        <v>2</v>
      </c>
      <c r="I288" s="142" t="str">
        <f>IF(G158="","",IF(G158="Yes",VLOOKUP(F288,'Supporting Tables'!$F$72:$J$134,3,FALSE),"NA"))</f>
        <v>Consultative co-mgmt</v>
      </c>
      <c r="J288" s="231"/>
      <c r="K288" s="418" t="s">
        <v>565</v>
      </c>
      <c r="L288" s="228" t="s">
        <v>407</v>
      </c>
      <c r="M288" s="16">
        <f>IF(L288="",0,VLOOKUP(L288,'Supporting Tables'!$A$84:$B$87,2,FALSE))</f>
        <v>3</v>
      </c>
      <c r="N288" s="142" t="str">
        <f>IF(L158="","",IF(L158="Yes",VLOOKUP(K288,'Supporting Tables'!$F$72:$J$134,3,FALSE),"NA"))</f>
        <v>Regulator</v>
      </c>
      <c r="O288" s="416"/>
      <c r="P288" s="111" t="str">
        <f>IF(P158&lt;&gt;"",P158,"")</f>
        <v/>
      </c>
      <c r="Q288" s="228"/>
      <c r="R288" s="16">
        <f>IF(Q288="",0,VLOOKUP(Q288,'Supporting Tables'!$A$84:$B$87,2,FALSE))</f>
        <v>0</v>
      </c>
      <c r="S288" s="16"/>
      <c r="T288" s="134"/>
      <c r="U288" s="181"/>
    </row>
    <row r="289" spans="1:21" ht="34">
      <c r="A289" s="416" t="s">
        <v>559</v>
      </c>
      <c r="B289" s="228" t="s">
        <v>404</v>
      </c>
      <c r="C289" s="16">
        <f>IF(B289="",0,VLOOKUP(B289,'Supporting Tables'!$A$84:$B$87,2,FALSE))</f>
        <v>2</v>
      </c>
      <c r="D289" s="142" t="str">
        <f>IF(B159="","",IF(B159="Yes",VLOOKUP(A289,'Supporting Tables'!$F$72:$J$134,3,FALSE),"NA"))</f>
        <v>Consultative co-mgmt</v>
      </c>
      <c r="E289" s="231"/>
      <c r="F289" s="418" t="s">
        <v>560</v>
      </c>
      <c r="G289" s="228" t="s">
        <v>404</v>
      </c>
      <c r="H289" s="16">
        <f>IF(G289="",0,VLOOKUP(G289,'Supporting Tables'!$A$84:$B$87,2,FALSE))</f>
        <v>2</v>
      </c>
      <c r="I289" s="142" t="str">
        <f>IF(G159="","",IF(G159="Yes",VLOOKUP(F289,'Supporting Tables'!$F$72:$J$134,3,FALSE),"NA"))</f>
        <v>Consultative co-mgmt</v>
      </c>
      <c r="J289" s="231"/>
      <c r="K289" s="418" t="s">
        <v>569</v>
      </c>
      <c r="L289" s="228"/>
      <c r="M289" s="16">
        <f>IF(L289="",0,VLOOKUP(L289,'Supporting Tables'!$A$84:$B$87,2,FALSE))</f>
        <v>0</v>
      </c>
      <c r="N289" s="142" t="str">
        <f>IF(L159="","",IF(L159="Yes",VLOOKUP(K289,'Supporting Tables'!$F$72:$J$134,3,FALSE),"NA"))</f>
        <v>NA</v>
      </c>
      <c r="O289" s="416"/>
      <c r="P289" s="36"/>
      <c r="Q289" s="16"/>
      <c r="R289" s="16"/>
      <c r="S289" s="16"/>
      <c r="T289" s="134"/>
      <c r="U289" s="181"/>
    </row>
    <row r="290" spans="1:21" ht="34">
      <c r="A290" s="416" t="s">
        <v>560</v>
      </c>
      <c r="B290" s="228" t="s">
        <v>404</v>
      </c>
      <c r="C290" s="16">
        <f>IF(B290="",0,VLOOKUP(B290,'Supporting Tables'!$A$84:$B$87,2,FALSE))</f>
        <v>2</v>
      </c>
      <c r="D290" s="142" t="str">
        <f>IF(B160="","",IF(B160="Yes",VLOOKUP(A290,'Supporting Tables'!$F$72:$J$134,3,FALSE),"NA"))</f>
        <v>Consultative co-mgmt</v>
      </c>
      <c r="E290" s="231"/>
      <c r="F290" s="30" t="s">
        <v>365</v>
      </c>
      <c r="G290" s="228" t="s">
        <v>407</v>
      </c>
      <c r="H290" s="16">
        <f>IF(G290="",0,VLOOKUP(G290,'Supporting Tables'!$A$84:$B$87,2,FALSE))</f>
        <v>3</v>
      </c>
      <c r="I290" s="142" t="str">
        <f>IF(G160="","",IF(G160="Yes",VLOOKUP(F290,'Supporting Tables'!$F$72:$J$134,3,FALSE),"NA"))</f>
        <v>Regulator</v>
      </c>
      <c r="J290" s="231"/>
      <c r="K290" s="53" t="s">
        <v>382</v>
      </c>
      <c r="L290" s="228"/>
      <c r="M290" s="16">
        <f>IF(L290="",0,VLOOKUP(L290,'Supporting Tables'!$A$84:$B$87,2,FALSE))</f>
        <v>0</v>
      </c>
      <c r="N290" s="142" t="str">
        <f>IF(L160="","",IF(L160="Yes",VLOOKUP(K290,'Supporting Tables'!$F$72:$J$134,3,FALSE),"NA"))</f>
        <v>NA</v>
      </c>
      <c r="O290" s="415"/>
      <c r="P290" s="36"/>
      <c r="Q290" s="16"/>
      <c r="R290" s="16"/>
      <c r="S290" s="16"/>
      <c r="T290" s="134"/>
      <c r="U290" s="181"/>
    </row>
    <row r="291" spans="1:21" ht="17">
      <c r="A291" s="53" t="s">
        <v>361</v>
      </c>
      <c r="B291" s="228"/>
      <c r="C291" s="16">
        <f>IF(B291="",0,VLOOKUP(B291,'Supporting Tables'!$A$84:$B$87,2,FALSE))</f>
        <v>0</v>
      </c>
      <c r="D291" s="142" t="str">
        <f>IF(B161="","",IF(B161="Yes",VLOOKUP(A291,'Supporting Tables'!$F$72:$J$134,3,FALSE),"NA"))</f>
        <v>NA</v>
      </c>
      <c r="E291" s="231"/>
      <c r="F291" s="53" t="s">
        <v>366</v>
      </c>
      <c r="G291" s="228"/>
      <c r="H291" s="16">
        <f>IF(G291="",0,VLOOKUP(G291,'Supporting Tables'!$A$84:$B$87,2,FALSE))</f>
        <v>0</v>
      </c>
      <c r="I291" s="142" t="str">
        <f>IF(G161="","",IF(G161="Yes",VLOOKUP(F291,'Supporting Tables'!$F$72:$J$134,3,FALSE),"NA"))</f>
        <v>NA</v>
      </c>
      <c r="J291" s="231"/>
      <c r="K291" s="53" t="s">
        <v>383</v>
      </c>
      <c r="L291" s="228"/>
      <c r="M291" s="16">
        <f>IF(L291="",0,VLOOKUP(L291,'Supporting Tables'!$A$84:$B$87,2,FALSE))</f>
        <v>0</v>
      </c>
      <c r="N291" s="142" t="str">
        <f>IF(L161="","",IF(L161="Yes",VLOOKUP(K291,'Supporting Tables'!$F$72:$J$134,3,FALSE),"NA"))</f>
        <v>NA</v>
      </c>
      <c r="O291" s="415"/>
      <c r="P291" s="36"/>
      <c r="Q291" s="16"/>
      <c r="R291" s="16"/>
      <c r="S291" s="16"/>
      <c r="T291" s="134"/>
      <c r="U291" s="181"/>
    </row>
    <row r="292" spans="1:21" ht="17">
      <c r="A292" s="53" t="s">
        <v>362</v>
      </c>
      <c r="B292" s="228"/>
      <c r="C292" s="16">
        <f>IF(B292="",0,VLOOKUP(B292,'Supporting Tables'!$A$84:$B$87,2,FALSE))</f>
        <v>0</v>
      </c>
      <c r="D292" s="142" t="str">
        <f>IF(B162="","",IF(B162="Yes",VLOOKUP(A292,'Supporting Tables'!$F$72:$J$134,3,FALSE),"NA"))</f>
        <v>NA</v>
      </c>
      <c r="E292" s="231"/>
      <c r="F292" s="53" t="s">
        <v>367</v>
      </c>
      <c r="G292" s="228"/>
      <c r="H292" s="16">
        <f>IF(G292="",0,VLOOKUP(G292,'Supporting Tables'!$A$84:$B$87,2,FALSE))</f>
        <v>0</v>
      </c>
      <c r="I292" s="142" t="str">
        <f>IF(G162="","",IF(G162="Yes",VLOOKUP(F292,'Supporting Tables'!$F$72:$J$134,3,FALSE),"NA"))</f>
        <v>NA</v>
      </c>
      <c r="J292" s="231"/>
      <c r="K292" s="53" t="s">
        <v>303</v>
      </c>
      <c r="L292" s="16"/>
      <c r="M292" s="16"/>
      <c r="N292" s="16"/>
      <c r="O292" s="16"/>
      <c r="P292" s="36"/>
      <c r="Q292" s="16"/>
      <c r="R292" s="16"/>
      <c r="S292" s="16"/>
      <c r="T292" s="134"/>
      <c r="U292" s="181"/>
    </row>
    <row r="293" spans="1:21" ht="17">
      <c r="A293" s="53" t="s">
        <v>363</v>
      </c>
      <c r="B293" s="228" t="s">
        <v>402</v>
      </c>
      <c r="C293" s="16">
        <f>IF(B293="",0,VLOOKUP(B293,'Supporting Tables'!$A$84:$B$87,2,FALSE))</f>
        <v>1</v>
      </c>
      <c r="D293" s="142" t="str">
        <f>IF(B163="","",IF(B163="Yes",VLOOKUP(A293,'Supporting Tables'!$F$72:$J$134,3,FALSE),"NA"))</f>
        <v>Operational</v>
      </c>
      <c r="E293" s="231"/>
      <c r="F293" s="53" t="s">
        <v>368</v>
      </c>
      <c r="G293" s="228" t="s">
        <v>404</v>
      </c>
      <c r="H293" s="16">
        <f>IF(G293="",0,VLOOKUP(G293,'Supporting Tables'!$A$84:$B$87,2,FALSE))</f>
        <v>2</v>
      </c>
      <c r="I293" s="142" t="str">
        <f>IF(G163="","",IF(G163="Yes",VLOOKUP(F293,'Supporting Tables'!$F$72:$J$134,3,FALSE),"NA"))</f>
        <v>Consultative co-mgmt</v>
      </c>
      <c r="J293" s="231"/>
      <c r="K293" s="111" t="str">
        <f>IF(K163&lt;&gt;"",K163,"")</f>
        <v/>
      </c>
      <c r="L293" s="228"/>
      <c r="M293" s="16">
        <f>IF(L293="",0,VLOOKUP(L293,'Supporting Tables'!$A$84:$B$87,2,FALSE))</f>
        <v>0</v>
      </c>
      <c r="N293" s="142" t="str">
        <f>IF(L163="","",IF(L163="Yes",VLOOKUP(K293,'Supporting Tables'!$F$72:$J$134,3,FALSE),"NA"))</f>
        <v/>
      </c>
      <c r="O293" s="16"/>
      <c r="P293" s="36"/>
      <c r="Q293" s="16"/>
      <c r="R293" s="16"/>
      <c r="S293" s="16"/>
      <c r="T293" s="134"/>
      <c r="U293" s="181"/>
    </row>
    <row r="294" spans="1:21" ht="34">
      <c r="A294" s="53" t="s">
        <v>364</v>
      </c>
      <c r="B294" s="228" t="s">
        <v>404</v>
      </c>
      <c r="C294" s="16">
        <f>IF(B294="",0,VLOOKUP(B294,'Supporting Tables'!$A$84:$B$87,2,FALSE))</f>
        <v>2</v>
      </c>
      <c r="D294" s="142" t="str">
        <f>IF(B164="","",IF(B164="Yes",VLOOKUP(A294,'Supporting Tables'!$F$72:$J$134,3,FALSE),"NA"))</f>
        <v>Consultative co-mgmt</v>
      </c>
      <c r="E294" s="231"/>
      <c r="F294" s="418" t="s">
        <v>566</v>
      </c>
      <c r="G294" s="228" t="s">
        <v>407</v>
      </c>
      <c r="H294" s="16">
        <f>IF(G294="",0,VLOOKUP(G294,'Supporting Tables'!$A$84:$B$87,2,FALSE))</f>
        <v>3</v>
      </c>
      <c r="I294" s="142" t="str">
        <f>IF(G164="","",IF(G164="Yes",VLOOKUP(F294,'Supporting Tables'!$F$72:$J$134,3,FALSE),"NA"))</f>
        <v>Regulator</v>
      </c>
      <c r="J294" s="231"/>
      <c r="K294" s="36"/>
      <c r="L294" s="16"/>
      <c r="M294" s="16"/>
      <c r="N294" s="16"/>
      <c r="O294" s="16"/>
      <c r="P294" s="36"/>
      <c r="Q294" s="16"/>
      <c r="R294" s="16"/>
      <c r="S294" s="16"/>
      <c r="T294" s="134"/>
      <c r="U294" s="181"/>
    </row>
    <row r="295" spans="1:21" ht="34">
      <c r="A295" s="53" t="s">
        <v>365</v>
      </c>
      <c r="B295" s="228" t="s">
        <v>407</v>
      </c>
      <c r="C295" s="16">
        <f>IF(B295="",0,VLOOKUP(B295,'Supporting Tables'!$A$84:$B$87,2,FALSE))</f>
        <v>3</v>
      </c>
      <c r="D295" s="142" t="str">
        <f>IF(B165="","",IF(B165="Yes",VLOOKUP(A295,'Supporting Tables'!$F$72:$J$134,3,FALSE),"NA"))</f>
        <v>Regulator</v>
      </c>
      <c r="E295" s="231"/>
      <c r="F295" s="418" t="s">
        <v>562</v>
      </c>
      <c r="G295" s="228" t="s">
        <v>404</v>
      </c>
      <c r="H295" s="16">
        <f>IF(G295="",0,VLOOKUP(G295,'Supporting Tables'!$A$84:$B$87,2,FALSE))</f>
        <v>2</v>
      </c>
      <c r="I295" s="142" t="str">
        <f>IF(G165="","",IF(G165="Yes",VLOOKUP(F295,'Supporting Tables'!$F$72:$J$134,3,FALSE),"NA"))</f>
        <v>Consultative co-mgmt</v>
      </c>
      <c r="J295" s="231"/>
      <c r="K295" s="36"/>
      <c r="L295" s="16"/>
      <c r="M295" s="16"/>
      <c r="N295" s="16"/>
      <c r="O295" s="16"/>
      <c r="P295" s="36"/>
      <c r="Q295" s="16"/>
      <c r="R295" s="16"/>
      <c r="S295" s="16"/>
      <c r="T295" s="134"/>
      <c r="U295" s="181"/>
    </row>
    <row r="296" spans="1:21" ht="51">
      <c r="A296" s="53" t="s">
        <v>366</v>
      </c>
      <c r="B296" s="228"/>
      <c r="C296" s="16">
        <f>IF(B296="",0,VLOOKUP(B296,'Supporting Tables'!$A$84:$B$87,2,FALSE))</f>
        <v>0</v>
      </c>
      <c r="D296" s="142" t="str">
        <f>IF(B166="","",IF(B166="Yes",VLOOKUP(A296,'Supporting Tables'!$F$72:$J$134,3,FALSE),"NA"))</f>
        <v>NA</v>
      </c>
      <c r="E296" s="231"/>
      <c r="F296" s="53" t="s">
        <v>371</v>
      </c>
      <c r="G296" s="228" t="s">
        <v>402</v>
      </c>
      <c r="H296" s="16">
        <f>IF(G296="",0,VLOOKUP(G296,'Supporting Tables'!$A$84:$B$87,2,FALSE))</f>
        <v>1</v>
      </c>
      <c r="I296" s="142" t="str">
        <f>IF(G166="","",IF(G166="Yes",VLOOKUP(F296,'Supporting Tables'!$F$72:$J$134,3,FALSE),"NA"))</f>
        <v>Operational</v>
      </c>
      <c r="J296" s="231"/>
      <c r="K296" s="36"/>
      <c r="L296" s="16"/>
      <c r="M296" s="16"/>
      <c r="N296" s="16"/>
      <c r="O296" s="16"/>
      <c r="P296" s="36"/>
      <c r="Q296" s="16"/>
      <c r="R296" s="16"/>
      <c r="S296" s="16"/>
      <c r="T296" s="134"/>
      <c r="U296" s="181"/>
    </row>
    <row r="297" spans="1:21" ht="17">
      <c r="A297" s="53" t="s">
        <v>367</v>
      </c>
      <c r="B297" s="228"/>
      <c r="C297" s="16">
        <f>IF(B297="",0,VLOOKUP(B297,'Supporting Tables'!$A$84:$B$87,2,FALSE))</f>
        <v>0</v>
      </c>
      <c r="D297" s="142" t="str">
        <f>IF(B167="","",IF(B167="Yes",VLOOKUP(A297,'Supporting Tables'!$F$72:$J$134,3,FALSE),"NA"))</f>
        <v>NA</v>
      </c>
      <c r="E297" s="231"/>
      <c r="F297" s="53" t="s">
        <v>372</v>
      </c>
      <c r="G297" s="228" t="s">
        <v>402</v>
      </c>
      <c r="H297" s="16">
        <f>IF(G297="",0,VLOOKUP(G297,'Supporting Tables'!$A$84:$B$87,2,FALSE))</f>
        <v>1</v>
      </c>
      <c r="I297" s="142" t="str">
        <f>IF(G167="","",IF(G167="Yes",VLOOKUP(F297,'Supporting Tables'!$F$72:$J$134,3,FALSE),"NA"))</f>
        <v>Operational</v>
      </c>
      <c r="J297" s="231"/>
      <c r="K297" s="36"/>
      <c r="L297" s="16"/>
      <c r="M297" s="16"/>
      <c r="N297" s="16"/>
      <c r="O297" s="16"/>
      <c r="P297" s="36"/>
      <c r="Q297" s="16"/>
      <c r="R297" s="16"/>
      <c r="S297" s="16"/>
      <c r="T297" s="134"/>
      <c r="U297" s="181"/>
    </row>
    <row r="298" spans="1:21" ht="34">
      <c r="A298" s="53" t="s">
        <v>368</v>
      </c>
      <c r="B298" s="228" t="s">
        <v>404</v>
      </c>
      <c r="C298" s="16">
        <f>IF(B298="",0,VLOOKUP(B298,'Supporting Tables'!$A$84:$B$87,2,FALSE))</f>
        <v>2</v>
      </c>
      <c r="D298" s="142" t="str">
        <f>IF(B168="","",IF(B168="Yes",VLOOKUP(A298,'Supporting Tables'!$F$72:$J$134,3,FALSE),"NA"))</f>
        <v>Consultative co-mgmt</v>
      </c>
      <c r="E298" s="231"/>
      <c r="F298" s="53" t="s">
        <v>373</v>
      </c>
      <c r="G298" s="228"/>
      <c r="H298" s="16">
        <f>IF(G298="",0,VLOOKUP(G298,'Supporting Tables'!$A$84:$B$87,2,FALSE))</f>
        <v>0</v>
      </c>
      <c r="I298" s="142" t="str">
        <f>IF(G168="","",IF(G168="Yes",VLOOKUP(F298,'Supporting Tables'!$F$72:$J$134,3,FALSE),"NA"))</f>
        <v>NA</v>
      </c>
      <c r="J298" s="231"/>
      <c r="K298" s="36"/>
      <c r="L298" s="16"/>
      <c r="M298" s="16"/>
      <c r="N298" s="16"/>
      <c r="O298" s="16"/>
      <c r="P298" s="36"/>
      <c r="Q298" s="16"/>
      <c r="R298" s="16"/>
      <c r="S298" s="16"/>
      <c r="T298" s="134"/>
      <c r="U298" s="181"/>
    </row>
    <row r="299" spans="1:21" ht="51">
      <c r="A299" s="416" t="s">
        <v>561</v>
      </c>
      <c r="B299" s="228" t="s">
        <v>407</v>
      </c>
      <c r="C299" s="16">
        <f>IF(B299="",0,VLOOKUP(B299,'Supporting Tables'!$A$84:$B$87,2,FALSE))</f>
        <v>3</v>
      </c>
      <c r="D299" s="142" t="str">
        <f>IF(B169="","",IF(B169="Yes",VLOOKUP(A299,'Supporting Tables'!$F$72:$J$134,3,FALSE),"NA"))</f>
        <v>Regulator</v>
      </c>
      <c r="E299" s="231"/>
      <c r="F299" s="53" t="s">
        <v>374</v>
      </c>
      <c r="G299" s="228"/>
      <c r="H299" s="16">
        <f>IF(G299="",0,VLOOKUP(G299,'Supporting Tables'!$A$84:$B$87,2,FALSE))</f>
        <v>0</v>
      </c>
      <c r="I299" s="142" t="str">
        <f>IF(G169="","",IF(G169="Yes",VLOOKUP(F299,'Supporting Tables'!$F$72:$J$134,3,FALSE),"NA"))</f>
        <v>NA</v>
      </c>
      <c r="J299" s="231"/>
      <c r="K299" s="36"/>
      <c r="L299" s="16"/>
      <c r="M299" s="16"/>
      <c r="N299" s="16"/>
      <c r="O299" s="16"/>
      <c r="P299" s="36"/>
      <c r="Q299" s="16"/>
      <c r="R299" s="16"/>
      <c r="S299" s="16"/>
      <c r="T299" s="134"/>
      <c r="U299" s="181"/>
    </row>
    <row r="300" spans="1:21" ht="34">
      <c r="A300" s="416" t="s">
        <v>566</v>
      </c>
      <c r="B300" s="228" t="s">
        <v>407</v>
      </c>
      <c r="C300" s="16">
        <f>IF(B300="",0,VLOOKUP(B300,'Supporting Tables'!$A$84:$B$87,2,FALSE))</f>
        <v>3</v>
      </c>
      <c r="D300" s="142" t="str">
        <f>IF(B170="","",IF(B170="Yes",VLOOKUP(A300,'Supporting Tables'!$F$72:$J$134,3,FALSE),"NA"))</f>
        <v>Regulator</v>
      </c>
      <c r="E300" s="231"/>
      <c r="F300" s="53" t="s">
        <v>375</v>
      </c>
      <c r="G300" s="228" t="s">
        <v>407</v>
      </c>
      <c r="H300" s="16">
        <f>IF(G300="",0,VLOOKUP(G300,'Supporting Tables'!$A$84:$B$87,2,FALSE))</f>
        <v>3</v>
      </c>
      <c r="I300" s="142" t="str">
        <f>IF(G170="","",IF(G170="Yes",VLOOKUP(F300,'Supporting Tables'!$F$72:$J$134,3,FALSE),"NA"))</f>
        <v>Regulator</v>
      </c>
      <c r="J300" s="231"/>
      <c r="K300" s="36"/>
      <c r="L300" s="16"/>
      <c r="M300" s="16"/>
      <c r="N300" s="16"/>
      <c r="O300" s="16"/>
      <c r="P300" s="36"/>
      <c r="Q300" s="16"/>
      <c r="R300" s="16"/>
      <c r="S300" s="16"/>
      <c r="T300" s="134"/>
      <c r="U300" s="181"/>
    </row>
    <row r="301" spans="1:21" ht="34">
      <c r="A301" s="416" t="s">
        <v>562</v>
      </c>
      <c r="B301" s="228" t="s">
        <v>404</v>
      </c>
      <c r="C301" s="16">
        <f>IF(B301="",0,VLOOKUP(B301,'Supporting Tables'!$A$84:$B$87,2,FALSE))</f>
        <v>2</v>
      </c>
      <c r="D301" s="142" t="str">
        <f>IF(B171="","",IF(B171="Yes",VLOOKUP(A301,'Supporting Tables'!$F$72:$J$134,3,FALSE),"NA"))</f>
        <v>Consultative co-mgmt</v>
      </c>
      <c r="E301" s="231"/>
      <c r="F301" s="53" t="s">
        <v>376</v>
      </c>
      <c r="G301" s="228"/>
      <c r="H301" s="16">
        <f>IF(G301="",0,VLOOKUP(G301,'Supporting Tables'!$A$84:$B$87,2,FALSE))</f>
        <v>0</v>
      </c>
      <c r="I301" s="142" t="str">
        <f>IF(G171="","",IF(G171="Yes",VLOOKUP(F301,'Supporting Tables'!$F$72:$J$134,3,FALSE),"NA"))</f>
        <v>NA</v>
      </c>
      <c r="J301" s="231"/>
      <c r="K301" s="36"/>
      <c r="L301" s="16"/>
      <c r="M301" s="16"/>
      <c r="N301" s="16"/>
      <c r="O301" s="16"/>
      <c r="P301" s="36"/>
      <c r="Q301" s="16"/>
      <c r="R301" s="16"/>
      <c r="S301" s="16"/>
      <c r="T301" s="134"/>
      <c r="U301" s="181"/>
    </row>
    <row r="302" spans="1:21" ht="34">
      <c r="A302" s="53" t="s">
        <v>369</v>
      </c>
      <c r="B302" s="228" t="s">
        <v>402</v>
      </c>
      <c r="C302" s="16">
        <f>IF(B302="",0,VLOOKUP(B302,'Supporting Tables'!$A$84:$B$87,2,FALSE))</f>
        <v>1</v>
      </c>
      <c r="D302" s="142" t="str">
        <f>IF(B172="","",IF(B172="Yes",VLOOKUP(A302,'Supporting Tables'!$F$72:$J$134,3,FALSE),"NA"))</f>
        <v>Operational</v>
      </c>
      <c r="E302" s="231"/>
      <c r="F302" s="53" t="s">
        <v>377</v>
      </c>
      <c r="G302" s="228"/>
      <c r="H302" s="16">
        <f>IF(G302="",0,VLOOKUP(G302,'Supporting Tables'!$A$84:$B$87,2,FALSE))</f>
        <v>0</v>
      </c>
      <c r="I302" s="142" t="str">
        <f>IF(G172="","",IF(G172="Yes",VLOOKUP(F302,'Supporting Tables'!$F$72:$J$134,3,FALSE),"NA"))</f>
        <v>NA</v>
      </c>
      <c r="J302" s="231"/>
      <c r="K302" s="36"/>
      <c r="L302" s="16"/>
      <c r="M302" s="16"/>
      <c r="N302" s="16"/>
      <c r="O302" s="16"/>
      <c r="P302" s="36"/>
      <c r="Q302" s="16"/>
      <c r="R302" s="16"/>
      <c r="S302" s="16"/>
      <c r="T302" s="134"/>
      <c r="U302" s="181"/>
    </row>
    <row r="303" spans="1:21" ht="34">
      <c r="A303" s="53" t="s">
        <v>370</v>
      </c>
      <c r="B303" s="228"/>
      <c r="C303" s="16">
        <f>IF(B303="",0,VLOOKUP(B303,'Supporting Tables'!$A$84:$B$87,2,FALSE))</f>
        <v>0</v>
      </c>
      <c r="D303" s="142" t="str">
        <f>IF(B173="","",IF(B173="Yes",VLOOKUP(A303,'Supporting Tables'!$F$72:$J$134,3,FALSE),"NA"))</f>
        <v>NA</v>
      </c>
      <c r="E303" s="231"/>
      <c r="F303" s="418" t="s">
        <v>563</v>
      </c>
      <c r="G303" s="228"/>
      <c r="H303" s="16">
        <f>IF(G303="",0,VLOOKUP(G303,'Supporting Tables'!$A$84:$B$87,2,FALSE))</f>
        <v>0</v>
      </c>
      <c r="I303" s="142" t="str">
        <f>IF(G173="","",IF(G173="Yes",VLOOKUP(F303,'Supporting Tables'!$F$72:$J$134,3,FALSE),"NA"))</f>
        <v>NA</v>
      </c>
      <c r="J303" s="231"/>
      <c r="K303" s="36"/>
      <c r="L303" s="16"/>
      <c r="M303" s="16"/>
      <c r="N303" s="16"/>
      <c r="O303" s="16"/>
      <c r="P303" s="36"/>
      <c r="Q303" s="16"/>
      <c r="R303" s="16"/>
      <c r="S303" s="16"/>
      <c r="T303" s="134"/>
      <c r="U303" s="181"/>
    </row>
    <row r="304" spans="1:21" ht="51">
      <c r="A304" s="53" t="s">
        <v>371</v>
      </c>
      <c r="B304" s="228" t="s">
        <v>402</v>
      </c>
      <c r="C304" s="16">
        <f>IF(B304="",0,VLOOKUP(B304,'Supporting Tables'!$A$84:$B$87,2,FALSE))</f>
        <v>1</v>
      </c>
      <c r="D304" s="142" t="str">
        <f>IF(B174="","",IF(B174="Yes",VLOOKUP(A304,'Supporting Tables'!$F$72:$J$134,3,FALSE),"NA"))</f>
        <v>Operational</v>
      </c>
      <c r="E304" s="231"/>
      <c r="F304" s="418" t="s">
        <v>564</v>
      </c>
      <c r="G304" s="228" t="s">
        <v>404</v>
      </c>
      <c r="H304" s="16">
        <f>IF(G304="",0,VLOOKUP(G304,'Supporting Tables'!$A$84:$B$87,2,FALSE))</f>
        <v>2</v>
      </c>
      <c r="I304" s="142" t="str">
        <f>IF(G174="","",IF(G174="Yes",VLOOKUP(F304,'Supporting Tables'!$F$72:$J$134,3,FALSE),"NA"))</f>
        <v>Consultative co-mgmt</v>
      </c>
      <c r="J304" s="231"/>
      <c r="K304" s="36"/>
      <c r="L304" s="16"/>
      <c r="M304" s="16"/>
      <c r="N304" s="16"/>
      <c r="O304" s="16"/>
      <c r="P304" s="36"/>
      <c r="Q304" s="16"/>
      <c r="R304" s="16"/>
      <c r="S304" s="16"/>
      <c r="T304" s="134"/>
      <c r="U304" s="181"/>
    </row>
    <row r="305" spans="1:21" ht="17">
      <c r="A305" s="53" t="s">
        <v>372</v>
      </c>
      <c r="B305" s="228" t="s">
        <v>402</v>
      </c>
      <c r="C305" s="16">
        <f>IF(B305="",0,VLOOKUP(B305,'Supporting Tables'!$A$84:$B$87,2,FALSE))</f>
        <v>1</v>
      </c>
      <c r="D305" s="142" t="str">
        <f>IF(B175="","",IF(B175="Yes",VLOOKUP(A305,'Supporting Tables'!$F$72:$J$134,3,FALSE),"NA"))</f>
        <v>Operational</v>
      </c>
      <c r="E305" s="231"/>
      <c r="F305" s="53" t="s">
        <v>378</v>
      </c>
      <c r="G305" s="228"/>
      <c r="H305" s="16">
        <f>IF(G305="",0,VLOOKUP(G305,'Supporting Tables'!$A$84:$B$87,2,FALSE))</f>
        <v>0</v>
      </c>
      <c r="I305" s="142" t="str">
        <f>IF(G175="","",IF(G175="Yes",VLOOKUP(F305,'Supporting Tables'!$F$72:$J$134,3,FALSE),"NA"))</f>
        <v>NA</v>
      </c>
      <c r="J305" s="231"/>
      <c r="K305" s="36"/>
      <c r="L305" s="16"/>
      <c r="M305" s="16"/>
      <c r="N305" s="16"/>
      <c r="O305" s="16"/>
      <c r="P305" s="36"/>
      <c r="Q305" s="16"/>
      <c r="R305" s="16"/>
      <c r="S305" s="16"/>
      <c r="T305" s="134"/>
      <c r="U305" s="181"/>
    </row>
    <row r="306" spans="1:21" ht="34">
      <c r="A306" s="53" t="s">
        <v>373</v>
      </c>
      <c r="B306" s="228"/>
      <c r="C306" s="16">
        <f>IF(B306="",0,VLOOKUP(B306,'Supporting Tables'!$A$84:$B$87,2,FALSE))</f>
        <v>0</v>
      </c>
      <c r="D306" s="142" t="str">
        <f>IF(B176="","",IF(B176="Yes",VLOOKUP(A306,'Supporting Tables'!$F$72:$J$134,3,FALSE),"NA"))</f>
        <v>NA</v>
      </c>
      <c r="E306" s="231"/>
      <c r="F306" s="53" t="s">
        <v>379</v>
      </c>
      <c r="G306" s="228"/>
      <c r="H306" s="16">
        <f>IF(G306="",0,VLOOKUP(G306,'Supporting Tables'!$A$84:$B$87,2,FALSE))</f>
        <v>0</v>
      </c>
      <c r="I306" s="142" t="str">
        <f>IF(G176="","",IF(G176="Yes",VLOOKUP(F306,'Supporting Tables'!$F$72:$J$134,3,FALSE),"NA"))</f>
        <v>NA</v>
      </c>
      <c r="J306" s="231"/>
      <c r="K306" s="36"/>
      <c r="L306" s="16"/>
      <c r="M306" s="16"/>
      <c r="N306" s="16"/>
      <c r="O306" s="16"/>
      <c r="P306" s="36"/>
      <c r="Q306" s="16"/>
      <c r="R306" s="16"/>
      <c r="S306" s="16"/>
      <c r="T306" s="134"/>
      <c r="U306" s="181"/>
    </row>
    <row r="307" spans="1:21" ht="17">
      <c r="A307" s="53" t="s">
        <v>374</v>
      </c>
      <c r="B307" s="228"/>
      <c r="C307" s="16">
        <f>IF(B307="",0,VLOOKUP(B307,'Supporting Tables'!$A$84:$B$87,2,FALSE))</f>
        <v>0</v>
      </c>
      <c r="D307" s="142" t="str">
        <f>IF(B177="","",IF(B177="Yes",VLOOKUP(A307,'Supporting Tables'!$F$72:$J$134,3,FALSE),"NA"))</f>
        <v>NA</v>
      </c>
      <c r="E307" s="231"/>
      <c r="F307" s="53" t="s">
        <v>380</v>
      </c>
      <c r="G307" s="228"/>
      <c r="H307" s="16">
        <f>IF(G307="",0,VLOOKUP(G307,'Supporting Tables'!$A$84:$B$87,2,FALSE))</f>
        <v>0</v>
      </c>
      <c r="I307" s="142" t="str">
        <f>IF(G177="","",IF(G177="Yes",VLOOKUP(F307,'Supporting Tables'!$F$72:$J$134,3,FALSE),"NA"))</f>
        <v>NA</v>
      </c>
      <c r="J307" s="231"/>
      <c r="K307" s="36"/>
      <c r="L307" s="16"/>
      <c r="M307" s="16"/>
      <c r="N307" s="16"/>
      <c r="O307" s="16"/>
      <c r="P307" s="36"/>
      <c r="Q307" s="16"/>
      <c r="R307" s="16"/>
      <c r="S307" s="16"/>
      <c r="T307" s="134"/>
      <c r="U307" s="181"/>
    </row>
    <row r="308" spans="1:21" ht="34">
      <c r="A308" s="53" t="s">
        <v>375</v>
      </c>
      <c r="B308" s="228" t="s">
        <v>407</v>
      </c>
      <c r="C308" s="16">
        <f>IF(B308="",0,VLOOKUP(B308,'Supporting Tables'!$A$84:$B$87,2,FALSE))</f>
        <v>3</v>
      </c>
      <c r="D308" s="142" t="str">
        <f>IF(B178="","",IF(B178="Yes",VLOOKUP(A308,'Supporting Tables'!$F$72:$J$134,3,FALSE),"NA"))</f>
        <v>Regulator</v>
      </c>
      <c r="E308" s="231"/>
      <c r="F308" s="53" t="s">
        <v>381</v>
      </c>
      <c r="G308" s="228" t="s">
        <v>407</v>
      </c>
      <c r="H308" s="16">
        <f>IF(G308="",0,VLOOKUP(G308,'Supporting Tables'!$A$84:$B$87,2,FALSE))</f>
        <v>3</v>
      </c>
      <c r="I308" s="142" t="str">
        <f>IF(G178="","",IF(G178="Yes",VLOOKUP(F308,'Supporting Tables'!$F$72:$J$134,3,FALSE),"NA"))</f>
        <v>Regulator</v>
      </c>
      <c r="J308" s="231"/>
      <c r="K308" s="36"/>
      <c r="L308" s="16"/>
      <c r="M308" s="16"/>
      <c r="N308" s="16"/>
      <c r="O308" s="16"/>
      <c r="P308" s="36"/>
      <c r="Q308" s="16"/>
      <c r="R308" s="16"/>
      <c r="S308" s="16"/>
      <c r="T308" s="134"/>
      <c r="U308" s="181"/>
    </row>
    <row r="309" spans="1:21" ht="17">
      <c r="A309" s="53" t="s">
        <v>376</v>
      </c>
      <c r="B309" s="228"/>
      <c r="C309" s="16">
        <f>IF(B309="",0,VLOOKUP(B309,'Supporting Tables'!$A$84:$B$87,2,FALSE))</f>
        <v>0</v>
      </c>
      <c r="D309" s="142" t="str">
        <f>IF(B179="","",IF(B179="Yes",VLOOKUP(A309,'Supporting Tables'!$F$72:$J$134,3,FALSE),"NA"))</f>
        <v>NA</v>
      </c>
      <c r="E309" s="231"/>
      <c r="F309" s="53" t="s">
        <v>382</v>
      </c>
      <c r="G309" s="228"/>
      <c r="H309" s="16">
        <f>IF(G309="",0,VLOOKUP(G309,'Supporting Tables'!$A$84:$B$87,2,FALSE))</f>
        <v>0</v>
      </c>
      <c r="I309" s="142" t="str">
        <f>IF(G179="","",IF(G179="Yes",VLOOKUP(F309,'Supporting Tables'!$F$72:$J$134,3,FALSE),"NA"))</f>
        <v>NA</v>
      </c>
      <c r="J309" s="231"/>
      <c r="K309" s="36"/>
      <c r="L309" s="16"/>
      <c r="M309" s="16"/>
      <c r="N309" s="16"/>
      <c r="O309" s="16"/>
      <c r="P309" s="36"/>
      <c r="Q309" s="16"/>
      <c r="R309" s="16"/>
      <c r="S309" s="16"/>
      <c r="T309" s="134"/>
      <c r="U309" s="181"/>
    </row>
    <row r="310" spans="1:21" ht="34">
      <c r="A310" s="53" t="s">
        <v>377</v>
      </c>
      <c r="B310" s="228"/>
      <c r="C310" s="16">
        <f>IF(B310="",0,VLOOKUP(B310,'Supporting Tables'!$A$84:$B$87,2,FALSE))</f>
        <v>0</v>
      </c>
      <c r="D310" s="142" t="str">
        <f>IF(B180="","",IF(B180="Yes",VLOOKUP(A310,'Supporting Tables'!$F$72:$J$134,3,FALSE),"NA"))</f>
        <v>NA</v>
      </c>
      <c r="E310" s="231"/>
      <c r="F310" s="53" t="s">
        <v>383</v>
      </c>
      <c r="G310" s="228"/>
      <c r="H310" s="16">
        <f>IF(G310="",0,VLOOKUP(G310,'Supporting Tables'!$A$84:$B$87,2,FALSE))</f>
        <v>0</v>
      </c>
      <c r="I310" s="142" t="str">
        <f>IF(G180="","",IF(G180="Yes",VLOOKUP(F310,'Supporting Tables'!$F$72:$J$134,3,FALSE),"NA"))</f>
        <v>NA</v>
      </c>
      <c r="J310" s="231"/>
      <c r="K310" s="36"/>
      <c r="L310" s="16"/>
      <c r="M310" s="16"/>
      <c r="N310" s="16"/>
      <c r="O310" s="16"/>
      <c r="P310" s="36"/>
      <c r="Q310" s="16"/>
      <c r="R310" s="16"/>
      <c r="S310" s="16"/>
      <c r="T310" s="134"/>
      <c r="U310" s="181"/>
    </row>
    <row r="311" spans="1:21" ht="51">
      <c r="A311" s="416" t="s">
        <v>563</v>
      </c>
      <c r="B311" s="228" t="s">
        <v>410</v>
      </c>
      <c r="C311" s="16">
        <f>IF(B311="",0,VLOOKUP(B311,'Supporting Tables'!$A$84:$B$87,2,FALSE))</f>
        <v>4</v>
      </c>
      <c r="D311" s="142" t="str">
        <f>IF(B181="","",IF(B181="Yes",VLOOKUP(A311,'Supporting Tables'!$F$72:$J$134,3,FALSE),"NA"))</f>
        <v>Inter-jurisdiction</v>
      </c>
      <c r="E311" s="231"/>
      <c r="F311" s="418" t="s">
        <v>565</v>
      </c>
      <c r="G311" s="228" t="s">
        <v>407</v>
      </c>
      <c r="H311" s="16">
        <f>IF(G311="",0,VLOOKUP(G311,'Supporting Tables'!$A$84:$B$87,2,FALSE))</f>
        <v>3</v>
      </c>
      <c r="I311" s="142" t="str">
        <f>IF(G181="","",IF(G181="Yes",VLOOKUP(F311,'Supporting Tables'!$F$72:$J$134,3,FALSE),"NA"))</f>
        <v>Regulator</v>
      </c>
      <c r="J311" s="231"/>
      <c r="K311" s="36"/>
      <c r="L311" s="16"/>
      <c r="M311" s="16"/>
      <c r="N311" s="16"/>
      <c r="O311" s="16"/>
      <c r="P311" s="36"/>
      <c r="Q311" s="16"/>
      <c r="R311" s="16"/>
      <c r="S311" s="16"/>
      <c r="T311" s="134"/>
      <c r="U311" s="181"/>
    </row>
    <row r="312" spans="1:21" ht="68">
      <c r="A312" s="416" t="s">
        <v>564</v>
      </c>
      <c r="B312" s="228" t="s">
        <v>404</v>
      </c>
      <c r="C312" s="16">
        <f>IF(B312="",0,VLOOKUP(B312,'Supporting Tables'!$A$84:$B$87,2,FALSE))</f>
        <v>2</v>
      </c>
      <c r="D312" s="142" t="str">
        <f>IF(B182="","",IF(B182="Yes",VLOOKUP(A312,'Supporting Tables'!$F$72:$J$134,3,FALSE),"NA"))</f>
        <v>Consultative co-mgmt</v>
      </c>
      <c r="E312" s="231"/>
      <c r="F312" s="418" t="s">
        <v>569</v>
      </c>
      <c r="G312" s="228"/>
      <c r="H312" s="16">
        <f>IF(G312="",0,VLOOKUP(G312,'Supporting Tables'!$A$84:$B$87,2,FALSE))</f>
        <v>0</v>
      </c>
      <c r="I312" s="142" t="str">
        <f>IF(G182="","",IF(G182="Yes",VLOOKUP(F312,'Supporting Tables'!$F$72:$J$134,3,FALSE),"NA"))</f>
        <v>NA</v>
      </c>
      <c r="J312" s="231"/>
      <c r="K312" s="36"/>
      <c r="L312" s="16"/>
      <c r="M312" s="16"/>
      <c r="N312" s="16"/>
      <c r="O312" s="16"/>
      <c r="P312" s="36"/>
      <c r="Q312" s="16"/>
      <c r="R312" s="16"/>
      <c r="S312" s="16"/>
      <c r="T312" s="134"/>
      <c r="U312" s="181"/>
    </row>
    <row r="313" spans="1:21" ht="51">
      <c r="A313" s="416" t="s">
        <v>565</v>
      </c>
      <c r="B313" s="228" t="s">
        <v>407</v>
      </c>
      <c r="C313" s="16">
        <f>IF(B313="",0,VLOOKUP(B313,'Supporting Tables'!$A$84:$B$87,2,FALSE))</f>
        <v>3</v>
      </c>
      <c r="D313" s="142" t="str">
        <f>IF(B183="","",IF(B183="Yes",VLOOKUP(A313,'Supporting Tables'!$F$72:$J$134,3,FALSE),"NA"))</f>
        <v>Regulator</v>
      </c>
      <c r="E313" s="231"/>
      <c r="F313" s="53" t="s">
        <v>303</v>
      </c>
      <c r="G313" s="16"/>
      <c r="H313" s="16"/>
      <c r="I313" s="142"/>
      <c r="J313" s="231"/>
      <c r="K313" s="36"/>
      <c r="L313" s="16"/>
      <c r="M313" s="16"/>
      <c r="N313" s="16"/>
      <c r="O313" s="16"/>
      <c r="P313" s="36"/>
      <c r="Q313" s="16"/>
      <c r="R313" s="16"/>
      <c r="S313" s="16"/>
      <c r="T313" s="134"/>
      <c r="U313" s="181"/>
    </row>
    <row r="314" spans="1:21" ht="17">
      <c r="A314" s="416" t="s">
        <v>569</v>
      </c>
      <c r="B314" s="228"/>
      <c r="C314" s="16">
        <f>IF(B314="",0,VLOOKUP(B314,'Supporting Tables'!$A$84:$B$87,2,FALSE))</f>
        <v>0</v>
      </c>
      <c r="D314" s="142" t="str">
        <f>IF(B184="","",IF(B184="Yes",VLOOKUP(A314,'Supporting Tables'!$F$72:$J$134,3,FALSE),"NA"))</f>
        <v>NA</v>
      </c>
      <c r="E314" s="231"/>
      <c r="F314" s="111" t="str">
        <f>IF(F184&lt;&gt;"",F184,"")</f>
        <v/>
      </c>
      <c r="G314" s="228"/>
      <c r="H314" s="16">
        <f>IF(G314="",0,VLOOKUP(G314,'Supporting Tables'!$A$84:$B$87,2,FALSE))</f>
        <v>0</v>
      </c>
      <c r="I314" s="142" t="str">
        <f>IF(G184="","",IF(G184="Yes",VLOOKUP(F314,'Supporting Tables'!$F$72:$J$134,3,FALSE),"NA"))</f>
        <v/>
      </c>
      <c r="J314" s="231"/>
      <c r="K314" s="36"/>
      <c r="L314" s="16"/>
      <c r="M314" s="16"/>
      <c r="N314" s="16"/>
      <c r="O314" s="16"/>
      <c r="P314" s="36"/>
      <c r="Q314" s="16"/>
      <c r="R314" s="16"/>
      <c r="S314" s="16"/>
      <c r="T314" s="134"/>
      <c r="U314" s="181"/>
    </row>
    <row r="315" spans="1:21" ht="17">
      <c r="A315" s="53" t="s">
        <v>379</v>
      </c>
      <c r="B315" s="228"/>
      <c r="C315" s="16">
        <f>IF(B315="",0,VLOOKUP(B315,'Supporting Tables'!$A$84:$B$87,2,FALSE))</f>
        <v>0</v>
      </c>
      <c r="D315" s="142" t="str">
        <f>IF(B185="","",IF(B185="Yes",VLOOKUP(A315,'Supporting Tables'!$F$72:$J$134,3,FALSE),"NA"))</f>
        <v>NA</v>
      </c>
      <c r="E315" s="231"/>
      <c r="F315" s="15"/>
      <c r="J315" s="16"/>
      <c r="K315" s="36"/>
      <c r="L315" s="16"/>
      <c r="M315" s="16"/>
      <c r="N315" s="16"/>
      <c r="O315" s="16"/>
      <c r="P315" s="36"/>
      <c r="Q315" s="16"/>
      <c r="R315" s="16"/>
      <c r="S315" s="16"/>
      <c r="T315" s="134"/>
      <c r="U315" s="181"/>
    </row>
    <row r="316" spans="1:21" ht="17">
      <c r="A316" s="53" t="s">
        <v>380</v>
      </c>
      <c r="B316" s="228"/>
      <c r="C316" s="16">
        <f>IF(B316="",0,VLOOKUP(B316,'Supporting Tables'!$A$84:$B$87,2,FALSE))</f>
        <v>0</v>
      </c>
      <c r="D316" s="142" t="str">
        <f>IF(B186="","",IF(B186="Yes",VLOOKUP(A316,'Supporting Tables'!$F$72:$J$134,3,FALSE),"NA"))</f>
        <v>NA</v>
      </c>
      <c r="E316" s="231"/>
      <c r="F316" s="15"/>
      <c r="I316" s="142" t="str">
        <f>IF(G184="","",IF(G184="Yes",VLOOKUP(F314,'Supporting Tables'!$F$72:$J$134,3,FALSE),"NA"))</f>
        <v/>
      </c>
      <c r="J316" s="231"/>
      <c r="K316" s="36"/>
      <c r="L316" s="16"/>
      <c r="M316" s="16"/>
      <c r="N316" s="16"/>
      <c r="O316" s="16"/>
      <c r="P316" s="36"/>
      <c r="Q316" s="16"/>
      <c r="R316" s="16"/>
      <c r="S316" s="16"/>
      <c r="T316" s="134"/>
      <c r="U316" s="181"/>
    </row>
    <row r="317" spans="1:21" ht="17">
      <c r="A317" s="53" t="s">
        <v>303</v>
      </c>
      <c r="B317" s="16"/>
      <c r="C317" s="16"/>
      <c r="D317" s="16"/>
      <c r="E317" s="16"/>
      <c r="F317" s="36"/>
      <c r="G317" s="16"/>
      <c r="H317" s="16"/>
      <c r="I317" s="16"/>
      <c r="J317" s="16"/>
      <c r="K317" s="36"/>
      <c r="L317" s="16"/>
      <c r="M317" s="16"/>
      <c r="N317" s="16"/>
      <c r="O317" s="16"/>
      <c r="P317" s="36"/>
      <c r="Q317" s="16"/>
      <c r="R317" s="16"/>
      <c r="S317" s="16"/>
      <c r="T317" s="134"/>
      <c r="U317" s="181"/>
    </row>
    <row r="318" spans="1:21">
      <c r="A318" s="111" t="str">
        <f>IF(A188&lt;&gt;"",A188,"")</f>
        <v/>
      </c>
      <c r="B318" s="228"/>
      <c r="C318" s="16">
        <f>IF(B318="",0,VLOOKUP(B318,'Supporting Tables'!$A$84:$B$87,2,FALSE))</f>
        <v>0</v>
      </c>
      <c r="D318" s="142" t="str">
        <f>IF(B188="","",IF(B188="Yes",VLOOKUP(A318,'Supporting Tables'!$F$72:$J$134,3,FALSE),"NA"))</f>
        <v/>
      </c>
      <c r="E318" s="231"/>
      <c r="F318" s="36"/>
      <c r="G318" s="16"/>
      <c r="H318" s="16"/>
      <c r="I318" s="16"/>
      <c r="J318" s="16"/>
      <c r="K318" s="36"/>
      <c r="L318" s="16"/>
      <c r="M318" s="16"/>
      <c r="N318" s="16"/>
      <c r="O318" s="16"/>
      <c r="P318" s="36"/>
      <c r="Q318" s="16"/>
      <c r="R318" s="16"/>
      <c r="S318" s="16"/>
      <c r="T318" s="134"/>
      <c r="U318" s="181"/>
    </row>
    <row r="319" spans="1:21">
      <c r="A319" s="36"/>
      <c r="B319" s="16"/>
      <c r="C319" s="16"/>
      <c r="D319" s="16"/>
      <c r="E319" s="16"/>
      <c r="F319" s="36"/>
      <c r="G319" s="16"/>
      <c r="H319" s="16"/>
      <c r="I319" s="16"/>
      <c r="J319" s="16"/>
      <c r="K319" s="36"/>
      <c r="L319" s="16"/>
      <c r="M319" s="16"/>
      <c r="N319" s="16"/>
      <c r="O319" s="16"/>
      <c r="P319" s="36"/>
      <c r="Q319" s="16"/>
      <c r="R319" s="16"/>
      <c r="S319" s="16"/>
      <c r="T319" s="134"/>
      <c r="U319" s="181"/>
    </row>
    <row r="320" spans="1:21" ht="19">
      <c r="A320" s="56" t="s">
        <v>412</v>
      </c>
      <c r="B320" s="28" t="str">
        <f>IF(MAX(C259:C318)&gt;0,IF(C320&lt;='Supporting Tables'!$B$84,'Supporting Tables'!$A$84,IF(C320&lt;='Supporting Tables'!$B$85,'Supporting Tables'!$A$85,IF(C320&lt;='Supporting Tables'!$B$86,'Supporting Tables'!$A$86,'Supporting Tables'!$A$87)))," ")</f>
        <v>Consultative co-mgmt</v>
      </c>
      <c r="C320" s="28">
        <f t="array" ref="C320">MEDIAN(IF(C259:C318&lt;&gt;0,C259:C318))</f>
        <v>2</v>
      </c>
      <c r="D320" s="28"/>
      <c r="E320" s="28"/>
      <c r="F320" s="56" t="s">
        <v>412</v>
      </c>
      <c r="G320" s="28" t="str">
        <f>IF(MAX(H259:H314)&gt;0,IF(H320&lt;='Supporting Tables'!$B$84,'Supporting Tables'!$A$84,IF(H320&lt;='Supporting Tables'!$B$85,'Supporting Tables'!$A$85,IF(H320&lt;='Supporting Tables'!$B$86,'Supporting Tables'!$A$86,'Supporting Tables'!$A$87)))," ")</f>
        <v>Consultative co-mgmt</v>
      </c>
      <c r="H320" s="28">
        <f t="array" ref="H320">MEDIAN(IF(H259:H314&lt;&gt;0,H259:H314))</f>
        <v>2</v>
      </c>
      <c r="I320" s="28"/>
      <c r="J320" s="28"/>
      <c r="K320" s="56" t="s">
        <v>412</v>
      </c>
      <c r="L320" s="28" t="str">
        <f>IF(MAX(M259:M293)&gt;0,IF(M320&lt;='Supporting Tables'!$B$84,'Supporting Tables'!$A$84,IF(M320&lt;='Supporting Tables'!$B$85,'Supporting Tables'!$A$85,IF(M320&lt;='Supporting Tables'!$B$86,'Supporting Tables'!$A$86,'Supporting Tables'!$A$87)))," ")</f>
        <v>Consultative co-mgmt</v>
      </c>
      <c r="M320" s="28">
        <f t="array" ref="M320">MEDIAN(IF(M259:M293&lt;&gt;0,M259:M293))</f>
        <v>2</v>
      </c>
      <c r="N320" s="28"/>
      <c r="O320" s="28"/>
      <c r="P320" s="56" t="s">
        <v>412</v>
      </c>
      <c r="Q320" s="28" t="str">
        <f>IF(MAX(R259:R288)&gt;0,IF(R320&lt;='Supporting Tables'!$B$84,'Supporting Tables'!$A$84,IF(R320&lt;='Supporting Tables'!$B$85,'Supporting Tables'!$A$85,IF(R320&lt;='Supporting Tables'!$B$86,'Supporting Tables'!$A$86,'Supporting Tables'!$A$87)))," ")</f>
        <v>Consultative co-mgmt</v>
      </c>
      <c r="R320" s="28">
        <f t="array" ref="R320">MEDIAN(IF(R259:R288&lt;&gt;0,R259:R288))</f>
        <v>2</v>
      </c>
      <c r="S320" s="28"/>
      <c r="T320" s="134"/>
      <c r="U320" s="181"/>
    </row>
    <row r="321" spans="1:21" ht="19">
      <c r="A321" s="321" t="s">
        <v>413</v>
      </c>
      <c r="B321" s="322"/>
      <c r="C321" s="322"/>
      <c r="D321" s="322"/>
      <c r="E321" s="217"/>
      <c r="F321" s="322" t="s">
        <v>413</v>
      </c>
      <c r="G321" s="322"/>
      <c r="H321" s="322"/>
      <c r="I321" s="322"/>
      <c r="J321" s="217"/>
      <c r="K321" s="322" t="s">
        <v>413</v>
      </c>
      <c r="L321" s="322"/>
      <c r="M321" s="322"/>
      <c r="N321" s="322"/>
      <c r="O321" s="217"/>
      <c r="P321" s="322" t="s">
        <v>413</v>
      </c>
      <c r="Q321" s="322"/>
      <c r="R321" s="322"/>
      <c r="S321" s="322"/>
      <c r="T321" s="217"/>
      <c r="U321" s="181"/>
    </row>
    <row r="322" spans="1:21" ht="19">
      <c r="A322" s="323" t="s">
        <v>388</v>
      </c>
      <c r="B322" s="324"/>
      <c r="C322" s="324"/>
      <c r="D322" s="324"/>
      <c r="E322" s="216" t="s">
        <v>36</v>
      </c>
      <c r="F322" s="324" t="s">
        <v>388</v>
      </c>
      <c r="G322" s="324"/>
      <c r="H322" s="324"/>
      <c r="I322" s="324"/>
      <c r="J322" s="216" t="s">
        <v>36</v>
      </c>
      <c r="K322" s="324" t="s">
        <v>388</v>
      </c>
      <c r="L322" s="324"/>
      <c r="M322" s="324"/>
      <c r="N322" s="324"/>
      <c r="O322" s="216" t="s">
        <v>36</v>
      </c>
      <c r="P322" s="324" t="s">
        <v>388</v>
      </c>
      <c r="Q322" s="324"/>
      <c r="R322" s="324"/>
      <c r="S322" s="324"/>
      <c r="T322" s="216" t="s">
        <v>36</v>
      </c>
      <c r="U322" s="181"/>
    </row>
    <row r="323" spans="1:21" ht="17">
      <c r="A323" s="53" t="s">
        <v>340</v>
      </c>
      <c r="B323" s="222"/>
      <c r="C323" s="16">
        <f>IF(B323="",0,VLOOKUP(B323,'Supporting Tables'!$A$90:$B$93,2,FALSE))</f>
        <v>0</v>
      </c>
      <c r="D323" s="142" t="str">
        <f>IF(B129="","",IF(B129="Yes",VLOOKUP(A323,'Supporting Tables'!$F$72:$J$134,4,FALSE),"NA"))</f>
        <v>NA</v>
      </c>
      <c r="E323" s="231"/>
      <c r="F323" s="53" t="s">
        <v>340</v>
      </c>
      <c r="G323" s="222"/>
      <c r="H323" s="16">
        <f>IF(G323="",0,VLOOKUP(G323,'Supporting Tables'!$A$90:$B$93,2,FALSE))</f>
        <v>0</v>
      </c>
      <c r="I323" s="142" t="str">
        <f>IF(G129="","",IF(G129="Yes",VLOOKUP(F323,'Supporting Tables'!$F$72:$J$134,4,FALSE),"NA"))</f>
        <v>NA</v>
      </c>
      <c r="J323" s="232"/>
      <c r="K323" s="53" t="s">
        <v>570</v>
      </c>
      <c r="L323" s="222" t="s">
        <v>130</v>
      </c>
      <c r="M323" s="16">
        <f>IF(L323="",0,VLOOKUP(L323,'Supporting Tables'!$A$90:$B$93,2,FALSE))</f>
        <v>2</v>
      </c>
      <c r="N323" s="142" t="str">
        <f>IF(L129="","",IF(L129="Yes",VLOOKUP(K323,'Supporting Tables'!$F$72:$J$134,4,FALSE),"NA"))</f>
        <v>Medium</v>
      </c>
      <c r="O323" s="415"/>
      <c r="P323" s="53" t="s">
        <v>19</v>
      </c>
      <c r="Q323" s="228" t="s">
        <v>130</v>
      </c>
      <c r="R323" s="16">
        <f>IF(Q323="",0,VLOOKUP(Q323,'Supporting Tables'!$A$90:$B$93,2,FALSE))</f>
        <v>2</v>
      </c>
      <c r="S323" s="142" t="str">
        <f>IF(Q129="","",IF(Q129="Yes",VLOOKUP(P323,'Supporting Tables'!$F$72:$J$134,4,FALSE),"NA"))</f>
        <v>Medium</v>
      </c>
      <c r="T323" s="415"/>
      <c r="U323" s="181"/>
    </row>
    <row r="324" spans="1:21" ht="17">
      <c r="A324" s="53" t="s">
        <v>341</v>
      </c>
      <c r="B324" s="228"/>
      <c r="C324" s="16">
        <f>IF(B324="",0,VLOOKUP(B324,'Supporting Tables'!$A$90:$B$93,2,FALSE))</f>
        <v>0</v>
      </c>
      <c r="D324" s="142" t="str">
        <f>IF(B130="","",IF(B130="Yes",VLOOKUP(A324,'Supporting Tables'!$F$72:$J$134,4,FALSE),"NA"))</f>
        <v>NA</v>
      </c>
      <c r="E324" s="231"/>
      <c r="F324" s="53" t="s">
        <v>341</v>
      </c>
      <c r="G324" s="228"/>
      <c r="H324" s="16">
        <f>IF(G324="",0,VLOOKUP(G324,'Supporting Tables'!$A$90:$B$93,2,FALSE))</f>
        <v>0</v>
      </c>
      <c r="I324" s="142" t="str">
        <f>IF(G130="","",IF(G130="Yes",VLOOKUP(F324,'Supporting Tables'!$F$72:$J$134,4,FALSE),"NA"))</f>
        <v>NA</v>
      </c>
      <c r="J324" s="231"/>
      <c r="K324" s="53" t="s">
        <v>352</v>
      </c>
      <c r="L324" s="228" t="s">
        <v>131</v>
      </c>
      <c r="M324" s="16">
        <f>IF(L324="",0,VLOOKUP(L324,'Supporting Tables'!$A$90:$B$93,2,FALSE))</f>
        <v>3</v>
      </c>
      <c r="N324" s="142" t="str">
        <f>IF(L130="","",IF(L130="Yes",VLOOKUP(K324,'Supporting Tables'!$F$72:$J$134,4,FALSE),"NA"))</f>
        <v>High</v>
      </c>
      <c r="O324" s="415"/>
      <c r="P324" s="53" t="s">
        <v>570</v>
      </c>
      <c r="Q324" s="228" t="s">
        <v>130</v>
      </c>
      <c r="R324" s="16">
        <f>IF(Q324="",0,VLOOKUP(Q324,'Supporting Tables'!$A$90:$B$93,2,FALSE))</f>
        <v>2</v>
      </c>
      <c r="S324" s="142" t="str">
        <f>IF(Q130="","",IF(Q130="Yes",VLOOKUP(P324,'Supporting Tables'!$F$72:$J$134,4,FALSE),"NA"))</f>
        <v>Medium</v>
      </c>
      <c r="T324" s="415"/>
      <c r="U324" s="181"/>
    </row>
    <row r="325" spans="1:21" ht="17">
      <c r="A325" s="53" t="s">
        <v>342</v>
      </c>
      <c r="B325" s="228" t="s">
        <v>130</v>
      </c>
      <c r="C325" s="16">
        <f>IF(B325="",0,VLOOKUP(B325,'Supporting Tables'!$A$90:$B$93,2,FALSE))</f>
        <v>2</v>
      </c>
      <c r="D325" s="142" t="str">
        <f>IF(B131="","",IF(B131="Yes",VLOOKUP(A325,'Supporting Tables'!$F$72:$J$134,4,FALSE),"NA"))</f>
        <v>Medium</v>
      </c>
      <c r="E325" s="231"/>
      <c r="F325" s="53" t="s">
        <v>342</v>
      </c>
      <c r="G325" s="228" t="s">
        <v>130</v>
      </c>
      <c r="H325" s="16">
        <f>IF(G325="",0,VLOOKUP(G325,'Supporting Tables'!$A$90:$B$93,2,FALSE))</f>
        <v>2</v>
      </c>
      <c r="I325" s="142" t="str">
        <f>IF(G131="","",IF(G131="Yes",VLOOKUP(F325,'Supporting Tables'!$F$72:$J$134,4,FALSE),"NA"))</f>
        <v>Medium</v>
      </c>
      <c r="J325" s="231"/>
      <c r="K325" s="53" t="s">
        <v>353</v>
      </c>
      <c r="L325" s="228" t="s">
        <v>131</v>
      </c>
      <c r="M325" s="16">
        <f>IF(L325="",0,VLOOKUP(L325,'Supporting Tables'!$A$90:$B$93,2,FALSE))</f>
        <v>3</v>
      </c>
      <c r="N325" s="142" t="str">
        <f>IF(L131="","",IF(L131="Yes",VLOOKUP(K325,'Supporting Tables'!$F$72:$J$134,4,FALSE),"NA"))</f>
        <v>High</v>
      </c>
      <c r="O325" s="415"/>
      <c r="P325" s="53" t="s">
        <v>351</v>
      </c>
      <c r="Q325" s="228" t="s">
        <v>130</v>
      </c>
      <c r="R325" s="16">
        <f>IF(Q325="",0,VLOOKUP(Q325,'Supporting Tables'!$A$90:$B$93,2,FALSE))</f>
        <v>2</v>
      </c>
      <c r="S325" s="142" t="str">
        <f>IF(Q131="","",IF(Q131="Yes",VLOOKUP(P325,'Supporting Tables'!$F$72:$J$134,4,FALSE),"NA"))</f>
        <v>Medium</v>
      </c>
      <c r="T325" s="415"/>
      <c r="U325" s="181"/>
    </row>
    <row r="326" spans="1:21" ht="51">
      <c r="A326" s="53" t="s">
        <v>19</v>
      </c>
      <c r="B326" s="228" t="s">
        <v>130</v>
      </c>
      <c r="C326" s="16">
        <f>IF(B326="",0,VLOOKUP(B326,'Supporting Tables'!$A$90:$B$93,2,FALSE))</f>
        <v>2</v>
      </c>
      <c r="D326" s="142" t="str">
        <f>IF(B132="","",IF(B132="Yes",VLOOKUP(A326,'Supporting Tables'!$F$72:$J$134,4,FALSE),"NA"))</f>
        <v>Medium</v>
      </c>
      <c r="E326" s="231"/>
      <c r="F326" s="53" t="s">
        <v>343</v>
      </c>
      <c r="G326" s="228" t="s">
        <v>129</v>
      </c>
      <c r="H326" s="16">
        <f>IF(G326="",0,VLOOKUP(G326,'Supporting Tables'!$A$90:$B$93,2,FALSE))</f>
        <v>1</v>
      </c>
      <c r="I326" s="142" t="str">
        <f>IF(G132="","",IF(G132="Yes",VLOOKUP(F326,'Supporting Tables'!$F$72:$J$134,4,FALSE),"NA"))</f>
        <v>Low</v>
      </c>
      <c r="J326" s="231"/>
      <c r="K326" s="53" t="s">
        <v>355</v>
      </c>
      <c r="L326" s="228" t="s">
        <v>130</v>
      </c>
      <c r="M326" s="16">
        <f>IF(L326="",0,VLOOKUP(L326,'Supporting Tables'!$A$90:$B$93,2,FALSE))</f>
        <v>2</v>
      </c>
      <c r="N326" s="142" t="str">
        <f>IF(L132="","",IF(L132="Yes",VLOOKUP(K326,'Supporting Tables'!$F$72:$J$134,4,FALSE),"NA"))</f>
        <v>Medium</v>
      </c>
      <c r="O326" s="415"/>
      <c r="P326" s="53" t="s">
        <v>352</v>
      </c>
      <c r="Q326" s="228" t="s">
        <v>131</v>
      </c>
      <c r="R326" s="16">
        <f>IF(Q326="",0,VLOOKUP(Q326,'Supporting Tables'!$A$90:$B$93,2,FALSE))</f>
        <v>3</v>
      </c>
      <c r="S326" s="142" t="str">
        <f>IF(Q132="","",IF(Q132="Yes",VLOOKUP(P326,'Supporting Tables'!$F$72:$J$134,4,FALSE),"NA"))</f>
        <v>High</v>
      </c>
      <c r="T326" s="415"/>
      <c r="U326" s="181"/>
    </row>
    <row r="327" spans="1:21" ht="51">
      <c r="A327" s="53" t="s">
        <v>343</v>
      </c>
      <c r="B327" s="228" t="s">
        <v>129</v>
      </c>
      <c r="C327" s="16">
        <f>IF(B327="",0,VLOOKUP(B327,'Supporting Tables'!$A$90:$B$93,2,FALSE))</f>
        <v>1</v>
      </c>
      <c r="D327" s="142" t="str">
        <f>IF(B133="","",IF(B133="Yes",VLOOKUP(A327,'Supporting Tables'!$F$72:$J$134,4,FALSE),"NA"))</f>
        <v>Low</v>
      </c>
      <c r="E327" s="231"/>
      <c r="F327" s="53" t="s">
        <v>344</v>
      </c>
      <c r="G327" s="228" t="s">
        <v>405</v>
      </c>
      <c r="H327" s="16">
        <f>IF(G327="",0,VLOOKUP(G327,'Supporting Tables'!$A$90:$B$93,2,FALSE))</f>
        <v>4</v>
      </c>
      <c r="I327" s="142" t="str">
        <f>IF(G133="","",IF(G133="Yes",VLOOKUP(F327,'Supporting Tables'!$F$72:$J$134,4,FALSE),"NA"))</f>
        <v>Very high</v>
      </c>
      <c r="J327" s="231"/>
      <c r="K327" s="53" t="s">
        <v>357</v>
      </c>
      <c r="L327" s="228" t="s">
        <v>131</v>
      </c>
      <c r="M327" s="16">
        <f>IF(L327="",0,VLOOKUP(L327,'Supporting Tables'!$A$90:$B$93,2,FALSE))</f>
        <v>3</v>
      </c>
      <c r="N327" s="142" t="str">
        <f>IF(L133="","",IF(L133="Yes",VLOOKUP(K327,'Supporting Tables'!$F$72:$J$134,4,FALSE),"NA"))</f>
        <v>High</v>
      </c>
      <c r="O327" s="415"/>
      <c r="P327" s="53" t="s">
        <v>353</v>
      </c>
      <c r="Q327" s="228" t="s">
        <v>131</v>
      </c>
      <c r="R327" s="16">
        <f>IF(Q327="",0,VLOOKUP(Q327,'Supporting Tables'!$A$90:$B$93,2,FALSE))</f>
        <v>3</v>
      </c>
      <c r="S327" s="142" t="str">
        <f>IF(Q133="","",IF(Q133="Yes",VLOOKUP(P327,'Supporting Tables'!$F$72:$J$134,4,FALSE),"NA"))</f>
        <v>High</v>
      </c>
      <c r="T327" s="415"/>
      <c r="U327" s="181"/>
    </row>
    <row r="328" spans="1:21" ht="51">
      <c r="A328" s="53" t="s">
        <v>344</v>
      </c>
      <c r="B328" s="228" t="s">
        <v>405</v>
      </c>
      <c r="C328" s="16">
        <f>IF(B328="",0,VLOOKUP(B328,'Supporting Tables'!$A$90:$B$93,2,FALSE))</f>
        <v>4</v>
      </c>
      <c r="D328" s="142" t="str">
        <f>IF(B134="","",IF(B134="Yes",VLOOKUP(A328,'Supporting Tables'!$F$72:$J$134,4,FALSE),"NA"))</f>
        <v>Very high</v>
      </c>
      <c r="E328" s="231"/>
      <c r="F328" s="53" t="s">
        <v>345</v>
      </c>
      <c r="G328" s="228" t="s">
        <v>131</v>
      </c>
      <c r="H328" s="16">
        <f>IF(G328="",0,VLOOKUP(G328,'Supporting Tables'!$A$90:$B$93,2,FALSE))</f>
        <v>3</v>
      </c>
      <c r="I328" s="142" t="str">
        <f>IF(G134="","",IF(G134="Yes",VLOOKUP(F328,'Supporting Tables'!$F$72:$J$134,4,FALSE),"NA"))</f>
        <v>High</v>
      </c>
      <c r="J328" s="231"/>
      <c r="K328" s="53" t="s">
        <v>358</v>
      </c>
      <c r="L328" s="228" t="s">
        <v>130</v>
      </c>
      <c r="M328" s="16">
        <f>IF(L328="",0,VLOOKUP(L328,'Supporting Tables'!$A$90:$B$93,2,FALSE))</f>
        <v>2</v>
      </c>
      <c r="N328" s="142" t="str">
        <f>IF(L134="","",IF(L134="Yes",VLOOKUP(K328,'Supporting Tables'!$F$72:$J$134,4,FALSE),"NA"))</f>
        <v>Medium</v>
      </c>
      <c r="O328" s="415"/>
      <c r="P328" s="53" t="s">
        <v>357</v>
      </c>
      <c r="Q328" s="228" t="s">
        <v>131</v>
      </c>
      <c r="R328" s="16">
        <f>IF(Q328="",0,VLOOKUP(Q328,'Supporting Tables'!$A$90:$B$93,2,FALSE))</f>
        <v>3</v>
      </c>
      <c r="S328" s="142" t="str">
        <f>IF(Q134="","",IF(Q134="Yes",VLOOKUP(P328,'Supporting Tables'!$F$72:$J$134,4,FALSE),"NA"))</f>
        <v>High</v>
      </c>
      <c r="T328" s="415"/>
      <c r="U328" s="181"/>
    </row>
    <row r="329" spans="1:21" ht="34">
      <c r="A329" s="53" t="s">
        <v>345</v>
      </c>
      <c r="B329" s="228" t="s">
        <v>131</v>
      </c>
      <c r="C329" s="16">
        <f>IF(B329="",0,VLOOKUP(B329,'Supporting Tables'!$A$90:$B$93,2,FALSE))</f>
        <v>3</v>
      </c>
      <c r="D329" s="142" t="str">
        <f>IF(B135="","",IF(B135="Yes",VLOOKUP(A329,'Supporting Tables'!$F$72:$J$134,4,FALSE),"NA"))</f>
        <v>High</v>
      </c>
      <c r="E329" s="231"/>
      <c r="F329" s="53" t="s">
        <v>346</v>
      </c>
      <c r="G329" s="228" t="s">
        <v>129</v>
      </c>
      <c r="H329" s="16">
        <f>IF(G329="",0,VLOOKUP(G329,'Supporting Tables'!$A$90:$B$93,2,FALSE))</f>
        <v>1</v>
      </c>
      <c r="I329" s="142" t="str">
        <f>IF(G135="","",IF(G135="Yes",VLOOKUP(F329,'Supporting Tables'!$F$72:$J$134,4,FALSE),"NA"))</f>
        <v>Low</v>
      </c>
      <c r="J329" s="231"/>
      <c r="K329" s="53" t="s">
        <v>31</v>
      </c>
      <c r="L329" s="228" t="s">
        <v>130</v>
      </c>
      <c r="M329" s="16">
        <f>IF(L329="",0,VLOOKUP(L329,'Supporting Tables'!$A$90:$B$93,2,FALSE))</f>
        <v>2</v>
      </c>
      <c r="N329" s="142" t="str">
        <f>IF(L135="","",IF(L135="Yes",VLOOKUP(K329,'Supporting Tables'!$F$72:$J$134,4,FALSE),"NA"))</f>
        <v>Medium</v>
      </c>
      <c r="O329" s="415"/>
      <c r="P329" s="53" t="s">
        <v>358</v>
      </c>
      <c r="Q329" s="228" t="s">
        <v>130</v>
      </c>
      <c r="R329" s="16">
        <f>IF(Q329="",0,VLOOKUP(Q329,'Supporting Tables'!$A$90:$B$93,2,FALSE))</f>
        <v>2</v>
      </c>
      <c r="S329" s="142" t="str">
        <f>IF(Q135="","",IF(Q135="Yes",VLOOKUP(P329,'Supporting Tables'!$F$72:$J$134,4,FALSE),"NA"))</f>
        <v>Medium</v>
      </c>
      <c r="T329" s="415"/>
      <c r="U329" s="181"/>
    </row>
    <row r="330" spans="1:21" ht="51">
      <c r="A330" s="53" t="s">
        <v>346</v>
      </c>
      <c r="B330" s="228" t="s">
        <v>129</v>
      </c>
      <c r="C330" s="16">
        <f>IF(B330="",0,VLOOKUP(B330,'Supporting Tables'!$A$90:$B$93,2,FALSE))</f>
        <v>1</v>
      </c>
      <c r="D330" s="142" t="str">
        <f>IF(B136="","",IF(B136="Yes",VLOOKUP(A330,'Supporting Tables'!$F$72:$J$134,4,FALSE),"NA"))</f>
        <v>Low</v>
      </c>
      <c r="E330" s="231"/>
      <c r="F330" s="53" t="s">
        <v>347</v>
      </c>
      <c r="G330" s="228" t="s">
        <v>129</v>
      </c>
      <c r="H330" s="16">
        <f>IF(G330="",0,VLOOKUP(G330,'Supporting Tables'!$A$90:$B$93,2,FALSE))</f>
        <v>1</v>
      </c>
      <c r="I330" s="142" t="str">
        <f>IF(G136="","",IF(G136="Yes",VLOOKUP(F330,'Supporting Tables'!$F$72:$J$134,4,FALSE),"NA"))</f>
        <v>Low</v>
      </c>
      <c r="J330" s="231"/>
      <c r="K330" s="53" t="s">
        <v>359</v>
      </c>
      <c r="L330" s="228" t="s">
        <v>131</v>
      </c>
      <c r="M330" s="16">
        <f>IF(L330="",0,VLOOKUP(L330,'Supporting Tables'!$A$90:$B$93,2,FALSE))</f>
        <v>3</v>
      </c>
      <c r="N330" s="142" t="str">
        <f>IF(L136="","",IF(L136="Yes",VLOOKUP(K330,'Supporting Tables'!$F$72:$J$134,4,FALSE),"NA"))</f>
        <v>High</v>
      </c>
      <c r="O330" s="415"/>
      <c r="P330" s="53" t="s">
        <v>31</v>
      </c>
      <c r="Q330" s="228" t="s">
        <v>130</v>
      </c>
      <c r="R330" s="16">
        <f>IF(Q330="",0,VLOOKUP(Q330,'Supporting Tables'!$A$90:$B$93,2,FALSE))</f>
        <v>2</v>
      </c>
      <c r="S330" s="142" t="str">
        <f>IF(Q136="","",IF(Q136="Yes",VLOOKUP(P330,'Supporting Tables'!$F$72:$J$134,4,FALSE),"NA"))</f>
        <v>Medium</v>
      </c>
      <c r="T330" s="415"/>
      <c r="U330" s="181"/>
    </row>
    <row r="331" spans="1:21" ht="51">
      <c r="A331" s="53" t="s">
        <v>347</v>
      </c>
      <c r="B331" s="228"/>
      <c r="C331" s="16">
        <f>IF(B331="",0,VLOOKUP(B331,'Supporting Tables'!$A$90:$B$93,2,FALSE))</f>
        <v>0</v>
      </c>
      <c r="D331" s="142" t="str">
        <f>IF(B137="","",IF(B137="Yes",VLOOKUP(A331,'Supporting Tables'!$F$72:$J$134,4,FALSE),"NA"))</f>
        <v>NA</v>
      </c>
      <c r="E331" s="231"/>
      <c r="F331" s="53" t="s">
        <v>348</v>
      </c>
      <c r="G331" s="228" t="s">
        <v>130</v>
      </c>
      <c r="H331" s="16">
        <f>IF(G331="",0,VLOOKUP(G331,'Supporting Tables'!$A$90:$B$93,2,FALSE))</f>
        <v>2</v>
      </c>
      <c r="I331" s="142" t="str">
        <f>IF(G137="","",IF(G137="Yes",VLOOKUP(F331,'Supporting Tables'!$F$72:$J$134,4,FALSE),"NA"))</f>
        <v>Medium</v>
      </c>
      <c r="J331" s="231"/>
      <c r="K331" s="53" t="s">
        <v>360</v>
      </c>
      <c r="L331" s="228"/>
      <c r="M331" s="16">
        <f>IF(L331="",0,VLOOKUP(L331,'Supporting Tables'!$A$90:$B$93,2,FALSE))</f>
        <v>0</v>
      </c>
      <c r="N331" s="142" t="str">
        <f>IF(L137="","",IF(L137="Yes",VLOOKUP(K331,'Supporting Tables'!$F$72:$J$134,4,FALSE),"NA"))</f>
        <v>NA</v>
      </c>
      <c r="O331" s="415"/>
      <c r="P331" s="53" t="s">
        <v>359</v>
      </c>
      <c r="Q331" s="228" t="s">
        <v>131</v>
      </c>
      <c r="R331" s="16">
        <f>IF(Q331="",0,VLOOKUP(Q331,'Supporting Tables'!$A$90:$B$93,2,FALSE))</f>
        <v>3</v>
      </c>
      <c r="S331" s="142" t="str">
        <f>IF(Q137="","",IF(Q137="Yes",VLOOKUP(P331,'Supporting Tables'!$F$72:$J$134,4,FALSE),"NA"))</f>
        <v>High</v>
      </c>
      <c r="T331" s="415"/>
      <c r="U331" s="181"/>
    </row>
    <row r="332" spans="1:21" ht="68">
      <c r="A332" s="53" t="s">
        <v>348</v>
      </c>
      <c r="B332" s="228" t="s">
        <v>130</v>
      </c>
      <c r="C332" s="16">
        <f>IF(B332="",0,VLOOKUP(B332,'Supporting Tables'!$A$90:$B$93,2,FALSE))</f>
        <v>2</v>
      </c>
      <c r="D332" s="142" t="str">
        <f>IF(B138="","",IF(B138="Yes",VLOOKUP(A332,'Supporting Tables'!$F$72:$J$134,4,FALSE),"NA"))</f>
        <v>Medium</v>
      </c>
      <c r="E332" s="231"/>
      <c r="F332" s="53" t="s">
        <v>349</v>
      </c>
      <c r="G332" s="228" t="s">
        <v>131</v>
      </c>
      <c r="H332" s="16">
        <f>IF(G332="",0,VLOOKUP(G332,'Supporting Tables'!$A$90:$B$93,2,FALSE))</f>
        <v>3</v>
      </c>
      <c r="I332" s="142" t="str">
        <f>IF(G138="","",IF(G138="Yes",VLOOKUP(F332,'Supporting Tables'!$F$72:$J$134,4,FALSE),"NA"))</f>
        <v>High</v>
      </c>
      <c r="J332" s="231"/>
      <c r="K332" s="418" t="s">
        <v>558</v>
      </c>
      <c r="L332" s="228"/>
      <c r="M332" s="16">
        <f>IF(L332="",0,VLOOKUP(L332,'Supporting Tables'!$A$90:$B$93,2,FALSE))</f>
        <v>0</v>
      </c>
      <c r="N332" s="142" t="str">
        <f>IF(L138="","",IF(L138="Yes",VLOOKUP(K332,'Supporting Tables'!$F$72:$J$134,4,FALSE),"NA"))</f>
        <v>NA</v>
      </c>
      <c r="O332" s="416"/>
      <c r="P332" s="53" t="s">
        <v>360</v>
      </c>
      <c r="Q332" s="228"/>
      <c r="R332" s="16">
        <f>IF(Q332="",0,VLOOKUP(Q332,'Supporting Tables'!$A$90:$B$93,2,FALSE))</f>
        <v>0</v>
      </c>
      <c r="S332" s="142" t="str">
        <f>IF(Q138="","",IF(Q138="Yes",VLOOKUP(P332,'Supporting Tables'!$F$72:$J$134,4,FALSE),"NA"))</f>
        <v>NA</v>
      </c>
      <c r="T332" s="415"/>
      <c r="U332" s="181"/>
    </row>
    <row r="333" spans="1:21" ht="68">
      <c r="A333" s="53" t="s">
        <v>349</v>
      </c>
      <c r="B333" s="228" t="s">
        <v>131</v>
      </c>
      <c r="C333" s="16">
        <f>IF(B333="",0,VLOOKUP(B333,'Supporting Tables'!$A$90:$B$93,2,FALSE))</f>
        <v>3</v>
      </c>
      <c r="D333" s="142" t="str">
        <f>IF(B139="","",IF(B139="Yes",VLOOKUP(A333,'Supporting Tables'!$F$72:$J$134,4,FALSE),"NA"))</f>
        <v>High</v>
      </c>
      <c r="E333" s="231"/>
      <c r="F333" s="53" t="s">
        <v>350</v>
      </c>
      <c r="G333" s="228" t="s">
        <v>131</v>
      </c>
      <c r="H333" s="16">
        <f>IF(G333="",0,VLOOKUP(G333,'Supporting Tables'!$A$90:$B$93,2,FALSE))</f>
        <v>3</v>
      </c>
      <c r="I333" s="142" t="str">
        <f>IF(G139="","",IF(G139="Yes",VLOOKUP(F333,'Supporting Tables'!$F$72:$J$134,4,FALSE),"NA"))</f>
        <v>High</v>
      </c>
      <c r="J333" s="231"/>
      <c r="K333" s="418" t="s">
        <v>559</v>
      </c>
      <c r="L333" s="228" t="s">
        <v>130</v>
      </c>
      <c r="M333" s="16">
        <f>IF(L333="",0,VLOOKUP(L333,'Supporting Tables'!$A$90:$B$93,2,FALSE))</f>
        <v>2</v>
      </c>
      <c r="N333" s="142" t="str">
        <f>IF(L139="","",IF(L139="Yes",VLOOKUP(K333,'Supporting Tables'!$F$72:$J$134,4,FALSE),"NA"))</f>
        <v>Medium</v>
      </c>
      <c r="O333" s="416"/>
      <c r="P333" s="418" t="s">
        <v>558</v>
      </c>
      <c r="Q333" s="228"/>
      <c r="R333" s="16">
        <f>IF(Q333="",0,VLOOKUP(Q333,'Supporting Tables'!$A$90:$B$93,2,FALSE))</f>
        <v>0</v>
      </c>
      <c r="S333" s="142" t="str">
        <f>IF(Q139="","",IF(Q139="Yes",VLOOKUP(P333,'Supporting Tables'!$F$72:$J$134,4,FALSE),"NA"))</f>
        <v>NA</v>
      </c>
      <c r="T333" s="416"/>
      <c r="U333" s="181"/>
    </row>
    <row r="334" spans="1:21" ht="34">
      <c r="A334" s="53" t="s">
        <v>350</v>
      </c>
      <c r="B334" s="228" t="s">
        <v>131</v>
      </c>
      <c r="C334" s="16">
        <f>IF(B334="",0,VLOOKUP(B334,'Supporting Tables'!$A$90:$B$93,2,FALSE))</f>
        <v>3</v>
      </c>
      <c r="D334" s="142" t="str">
        <f>IF(B140="","",IF(B140="Yes",VLOOKUP(A334,'Supporting Tables'!$F$72:$J$134,4,FALSE),"NA"))</f>
        <v>High</v>
      </c>
      <c r="E334" s="231"/>
      <c r="F334" s="53" t="s">
        <v>351</v>
      </c>
      <c r="G334" s="228" t="s">
        <v>130</v>
      </c>
      <c r="H334" s="16">
        <f>IF(G334="",0,VLOOKUP(G334,'Supporting Tables'!$A$90:$B$93,2,FALSE))</f>
        <v>2</v>
      </c>
      <c r="I334" s="142" t="str">
        <f>IF(G140="","",IF(G140="Yes",VLOOKUP(F334,'Supporting Tables'!$F$72:$J$134,4,FALSE),"NA"))</f>
        <v>Medium</v>
      </c>
      <c r="J334" s="231"/>
      <c r="K334" s="418" t="s">
        <v>560</v>
      </c>
      <c r="L334" s="228" t="s">
        <v>130</v>
      </c>
      <c r="M334" s="16">
        <f>IF(L334="",0,VLOOKUP(L334,'Supporting Tables'!$A$90:$B$93,2,FALSE))</f>
        <v>2</v>
      </c>
      <c r="N334" s="142" t="str">
        <f>IF(L140="","",IF(L140="Yes",VLOOKUP(K334,'Supporting Tables'!$F$72:$J$134,4,FALSE),"NA"))</f>
        <v>Medium</v>
      </c>
      <c r="O334" s="416"/>
      <c r="P334" s="418" t="s">
        <v>559</v>
      </c>
      <c r="Q334" s="228" t="s">
        <v>130</v>
      </c>
      <c r="R334" s="16">
        <f>IF(Q334="",0,VLOOKUP(Q334,'Supporting Tables'!$A$90:$B$93,2,FALSE))</f>
        <v>2</v>
      </c>
      <c r="S334" s="142" t="str">
        <f>IF(Q140="","",IF(Q140="Yes",VLOOKUP(P334,'Supporting Tables'!$F$72:$J$134,4,FALSE),"NA"))</f>
        <v>Medium</v>
      </c>
      <c r="T334" s="416"/>
      <c r="U334" s="181"/>
    </row>
    <row r="335" spans="1:21" ht="17">
      <c r="A335" s="53" t="s">
        <v>570</v>
      </c>
      <c r="B335" s="228" t="s">
        <v>130</v>
      </c>
      <c r="C335" s="16">
        <f>IF(B335="",0,VLOOKUP(B335,'Supporting Tables'!$A$90:$B$93,2,FALSE))</f>
        <v>2</v>
      </c>
      <c r="D335" s="142" t="str">
        <f>IF(B141="","",IF(B141="Yes",VLOOKUP(A335,'Supporting Tables'!$F$72:$J$134,4,FALSE),"NA"))</f>
        <v>Medium</v>
      </c>
      <c r="E335" s="231"/>
      <c r="F335" s="53" t="s">
        <v>352</v>
      </c>
      <c r="G335" s="228" t="s">
        <v>131</v>
      </c>
      <c r="H335" s="16">
        <f>IF(G335="",0,VLOOKUP(G335,'Supporting Tables'!$A$90:$B$93,2,FALSE))</f>
        <v>3</v>
      </c>
      <c r="I335" s="142" t="str">
        <f>IF(G141="","",IF(G141="Yes",VLOOKUP(F335,'Supporting Tables'!$F$72:$J$134,4,FALSE),"NA"))</f>
        <v>High</v>
      </c>
      <c r="J335" s="231"/>
      <c r="K335" s="53" t="s">
        <v>369</v>
      </c>
      <c r="L335" s="228" t="s">
        <v>129</v>
      </c>
      <c r="M335" s="16">
        <f>IF(L335="",0,VLOOKUP(L335,'Supporting Tables'!$A$90:$B$93,2,FALSE))</f>
        <v>1</v>
      </c>
      <c r="N335" s="142" t="str">
        <f>IF(L141="","",IF(L141="Yes",VLOOKUP(K335,'Supporting Tables'!$F$72:$J$134,4,FALSE),"NA"))</f>
        <v>Low</v>
      </c>
      <c r="O335" s="415"/>
      <c r="P335" s="53" t="s">
        <v>369</v>
      </c>
      <c r="Q335" s="228" t="s">
        <v>129</v>
      </c>
      <c r="R335" s="16">
        <f>IF(Q335="",0,VLOOKUP(Q335,'Supporting Tables'!$A$90:$B$93,2,FALSE))</f>
        <v>1</v>
      </c>
      <c r="S335" s="142" t="str">
        <f>IF(Q141="","",IF(Q141="Yes",VLOOKUP(P335,'Supporting Tables'!$F$72:$J$134,4,FALSE),"NA"))</f>
        <v>Low</v>
      </c>
      <c r="T335" s="415"/>
      <c r="U335" s="181"/>
    </row>
    <row r="336" spans="1:21" ht="17">
      <c r="A336" s="53" t="s">
        <v>351</v>
      </c>
      <c r="B336" s="228" t="s">
        <v>130</v>
      </c>
      <c r="C336" s="16">
        <f>IF(B336="",0,VLOOKUP(B336,'Supporting Tables'!$A$90:$B$93,2,FALSE))</f>
        <v>2</v>
      </c>
      <c r="D336" s="142" t="str">
        <f>IF(B142="","",IF(B142="Yes",VLOOKUP(A336,'Supporting Tables'!$F$72:$J$134,4,FALSE),"NA"))</f>
        <v>Medium</v>
      </c>
      <c r="E336" s="231"/>
      <c r="F336" s="53" t="s">
        <v>353</v>
      </c>
      <c r="G336" s="228" t="s">
        <v>131</v>
      </c>
      <c r="H336" s="16">
        <f>IF(G336="",0,VLOOKUP(G336,'Supporting Tables'!$A$90:$B$93,2,FALSE))</f>
        <v>3</v>
      </c>
      <c r="I336" s="142" t="str">
        <f>IF(G142="","",IF(G142="Yes",VLOOKUP(F336,'Supporting Tables'!$F$72:$J$134,4,FALSE),"NA"))</f>
        <v>High</v>
      </c>
      <c r="J336" s="231"/>
      <c r="K336" s="53" t="s">
        <v>370</v>
      </c>
      <c r="L336" s="228"/>
      <c r="M336" s="16">
        <f>IF(L336="",0,VLOOKUP(L336,'Supporting Tables'!$A$90:$B$93,2,FALSE))</f>
        <v>0</v>
      </c>
      <c r="N336" s="142" t="str">
        <f>IF(L142="","",IF(L142="Yes",VLOOKUP(K336,'Supporting Tables'!$F$72:$J$134,4,FALSE),"NA"))</f>
        <v>NA</v>
      </c>
      <c r="O336" s="415"/>
      <c r="P336" s="53" t="s">
        <v>370</v>
      </c>
      <c r="Q336" s="228"/>
      <c r="R336" s="16">
        <f>IF(Q336="",0,VLOOKUP(Q336,'Supporting Tables'!$A$90:$B$93,2,FALSE))</f>
        <v>0</v>
      </c>
      <c r="S336" s="142" t="str">
        <f>IF(Q142="","",IF(Q142="Yes",VLOOKUP(P336,'Supporting Tables'!$F$72:$J$134,4,FALSE),"NA"))</f>
        <v>NA</v>
      </c>
      <c r="T336" s="415"/>
      <c r="U336" s="181"/>
    </row>
    <row r="337" spans="1:21" ht="34">
      <c r="A337" s="415" t="s">
        <v>553</v>
      </c>
      <c r="B337" s="228" t="s">
        <v>130</v>
      </c>
      <c r="C337" s="16">
        <f>IF(B337="",0,VLOOKUP(B337,'Supporting Tables'!$A$90:$B$93,2,FALSE))</f>
        <v>2</v>
      </c>
      <c r="D337" s="142" t="str">
        <f>IF(B143="","",IF(B143="Yes",VLOOKUP(A337,'Supporting Tables'!$F$72:$J$134,4,FALSE),"NA"))</f>
        <v>Medium</v>
      </c>
      <c r="E337" s="231"/>
      <c r="F337" s="30" t="s">
        <v>553</v>
      </c>
      <c r="G337" s="228" t="s">
        <v>130</v>
      </c>
      <c r="H337" s="16">
        <f>IF(G337="",0,VLOOKUP(G337,'Supporting Tables'!$A$90:$B$93,2,FALSE))</f>
        <v>2</v>
      </c>
      <c r="I337" s="142" t="str">
        <f>IF(G143="","",IF(G143="Yes",VLOOKUP(F337,'Supporting Tables'!$F$72:$J$134,4,FALSE),"NA"))</f>
        <v>Medium</v>
      </c>
      <c r="J337" s="231"/>
      <c r="K337" s="53" t="s">
        <v>371</v>
      </c>
      <c r="L337" s="228" t="s">
        <v>129</v>
      </c>
      <c r="M337" s="16">
        <f>IF(L337="",0,VLOOKUP(L337,'Supporting Tables'!$A$90:$B$93,2,FALSE))</f>
        <v>1</v>
      </c>
      <c r="N337" s="142" t="str">
        <f>IF(L143="","",IF(L143="Yes",VLOOKUP(K337,'Supporting Tables'!$F$72:$J$134,4,FALSE),"NA"))</f>
        <v>Low</v>
      </c>
      <c r="O337" s="415"/>
      <c r="P337" s="53" t="s">
        <v>371</v>
      </c>
      <c r="Q337" s="228" t="s">
        <v>129</v>
      </c>
      <c r="R337" s="16">
        <f>IF(Q337="",0,VLOOKUP(Q337,'Supporting Tables'!$A$90:$B$93,2,FALSE))</f>
        <v>1</v>
      </c>
      <c r="S337" s="142" t="str">
        <f>IF(Q143="","",IF(Q143="Yes",VLOOKUP(P337,'Supporting Tables'!$F$72:$J$134,4,FALSE),"NA"))</f>
        <v>Low</v>
      </c>
      <c r="T337" s="415"/>
      <c r="U337" s="181"/>
    </row>
    <row r="338" spans="1:21" ht="34">
      <c r="A338" s="414" t="s">
        <v>554</v>
      </c>
      <c r="B338" s="228" t="s">
        <v>130</v>
      </c>
      <c r="C338" s="16">
        <f>IF(B338="",0,VLOOKUP(B338,'Supporting Tables'!$A$90:$B$93,2,FALSE))</f>
        <v>2</v>
      </c>
      <c r="D338" s="142" t="str">
        <f>IF(B144="","",IF(B144="Yes",VLOOKUP(A338,'Supporting Tables'!$F$72:$J$134,4,FALSE),"NA"))</f>
        <v>Medium</v>
      </c>
      <c r="E338" s="231"/>
      <c r="F338" s="417" t="s">
        <v>554</v>
      </c>
      <c r="G338" s="228" t="s">
        <v>130</v>
      </c>
      <c r="H338" s="16">
        <f>IF(G338="",0,VLOOKUP(G338,'Supporting Tables'!$A$90:$B$93,2,FALSE))</f>
        <v>2</v>
      </c>
      <c r="I338" s="142" t="str">
        <f>IF(G144="","",IF(G144="Yes",VLOOKUP(F338,'Supporting Tables'!$F$72:$J$134,4,FALSE),"NA"))</f>
        <v>Medium</v>
      </c>
      <c r="J338" s="231"/>
      <c r="K338" s="53" t="s">
        <v>372</v>
      </c>
      <c r="L338" s="228" t="s">
        <v>129</v>
      </c>
      <c r="M338" s="16">
        <f>IF(L338="",0,VLOOKUP(L338,'Supporting Tables'!$A$90:$B$93,2,FALSE))</f>
        <v>1</v>
      </c>
      <c r="N338" s="142" t="str">
        <f>IF(L144="","",IF(L144="Yes",VLOOKUP(K338,'Supporting Tables'!$F$72:$J$134,4,FALSE),"NA"))</f>
        <v>Low</v>
      </c>
      <c r="O338" s="415"/>
      <c r="P338" s="53" t="s">
        <v>372</v>
      </c>
      <c r="Q338" s="228" t="s">
        <v>129</v>
      </c>
      <c r="R338" s="16">
        <f>IF(Q338="",0,VLOOKUP(Q338,'Supporting Tables'!$A$90:$B$93,2,FALSE))</f>
        <v>1</v>
      </c>
      <c r="S338" s="142" t="str">
        <f>IF(Q144="","",IF(Q144="Yes",VLOOKUP(P338,'Supporting Tables'!$F$72:$J$134,4,FALSE),"NA"))</f>
        <v>Low</v>
      </c>
      <c r="T338" s="415"/>
      <c r="U338" s="181"/>
    </row>
    <row r="339" spans="1:21" ht="34">
      <c r="A339" s="414" t="s">
        <v>567</v>
      </c>
      <c r="B339" s="228"/>
      <c r="C339" s="16">
        <f>IF(B339="",0,VLOOKUP(B339,'Supporting Tables'!$A$90:$B$93,2,FALSE))</f>
        <v>0</v>
      </c>
      <c r="D339" s="142" t="str">
        <f>IF(B145="","",IF(B145="Yes",VLOOKUP(A339,'Supporting Tables'!$F$72:$J$134,4,FALSE),"NA"))</f>
        <v>NA</v>
      </c>
      <c r="E339" s="231"/>
      <c r="F339" s="417" t="s">
        <v>567</v>
      </c>
      <c r="G339" s="228"/>
      <c r="H339" s="16">
        <f>IF(G339="",0,VLOOKUP(G339,'Supporting Tables'!$A$90:$B$93,2,FALSE))</f>
        <v>0</v>
      </c>
      <c r="I339" s="142" t="str">
        <f>IF(G145="","",IF(G145="Yes",VLOOKUP(F339,'Supporting Tables'!$F$72:$J$134,4,FALSE),"NA"))</f>
        <v>NA</v>
      </c>
      <c r="J339" s="231"/>
      <c r="K339" s="53" t="s">
        <v>373</v>
      </c>
      <c r="L339" s="228"/>
      <c r="M339" s="16">
        <f>IF(L339="",0,VLOOKUP(L339,'Supporting Tables'!$A$90:$B$93,2,FALSE))</f>
        <v>0</v>
      </c>
      <c r="N339" s="142" t="str">
        <f>IF(L145="","",IF(L145="Yes",VLOOKUP(K339,'Supporting Tables'!$F$72:$J$134,4,FALSE),"NA"))</f>
        <v>NA</v>
      </c>
      <c r="O339" s="415"/>
      <c r="P339" s="417" t="s">
        <v>556</v>
      </c>
      <c r="Q339" s="228"/>
      <c r="R339" s="16">
        <f>IF(Q339="",0,VLOOKUP(Q339,'Supporting Tables'!$A$90:$B$93,2,FALSE))</f>
        <v>0</v>
      </c>
      <c r="S339" s="142" t="str">
        <f>IF(Q145="","",IF(Q145="Yes",VLOOKUP(P339,'Supporting Tables'!$F$72:$J$134,4,FALSE),"NA"))</f>
        <v>NA</v>
      </c>
      <c r="T339" s="414"/>
      <c r="U339" s="181"/>
    </row>
    <row r="340" spans="1:21" ht="68">
      <c r="A340" s="414" t="s">
        <v>556</v>
      </c>
      <c r="B340" s="228"/>
      <c r="C340" s="16">
        <f>IF(B340="",0,VLOOKUP(B340,'Supporting Tables'!$A$90:$B$93,2,FALSE))</f>
        <v>0</v>
      </c>
      <c r="D340" s="142" t="str">
        <f>IF(B146="","",IF(B146="Yes",VLOOKUP(A340,'Supporting Tables'!$F$72:$J$134,4,FALSE),"NA"))</f>
        <v>NA</v>
      </c>
      <c r="E340" s="231"/>
      <c r="F340" s="417" t="s">
        <v>557</v>
      </c>
      <c r="G340" s="228"/>
      <c r="H340" s="16">
        <f>IF(G340="",0,VLOOKUP(G340,'Supporting Tables'!$A$90:$B$93,2,FALSE))</f>
        <v>0</v>
      </c>
      <c r="I340" s="142" t="str">
        <f>IF(G146="","",IF(G146="Yes",VLOOKUP(F340,'Supporting Tables'!$F$72:$J$134,4,FALSE),"NA"))</f>
        <v>NA</v>
      </c>
      <c r="J340" s="231"/>
      <c r="K340" s="30" t="s">
        <v>553</v>
      </c>
      <c r="L340" s="228" t="s">
        <v>130</v>
      </c>
      <c r="M340" s="16">
        <f>IF(L340="",0,VLOOKUP(L340,'Supporting Tables'!$A$90:$B$93,2,FALSE))</f>
        <v>2</v>
      </c>
      <c r="N340" s="142" t="str">
        <f>IF(L146="","",IF(L146="Yes",VLOOKUP(K340,'Supporting Tables'!$F$72:$J$134,4,FALSE),"NA"))</f>
        <v>Medium</v>
      </c>
      <c r="O340" s="415"/>
      <c r="P340" s="418" t="s">
        <v>558</v>
      </c>
      <c r="Q340" s="228"/>
      <c r="R340" s="16">
        <f>IF(Q340="",0,VLOOKUP(Q340,'Supporting Tables'!$A$90:$B$93,2,FALSE))</f>
        <v>0</v>
      </c>
      <c r="S340" s="142" t="str">
        <f>IF(Q146="","",IF(Q146="Yes",VLOOKUP(P340,'Supporting Tables'!$F$72:$J$134,4,FALSE),"NA"))</f>
        <v>NA</v>
      </c>
      <c r="T340" s="416"/>
      <c r="U340" s="181"/>
    </row>
    <row r="341" spans="1:21" ht="34">
      <c r="A341" s="414" t="s">
        <v>557</v>
      </c>
      <c r="B341" s="228"/>
      <c r="C341" s="16">
        <f>IF(B341="",0,VLOOKUP(B341,'Supporting Tables'!$A$90:$B$93,2,FALSE))</f>
        <v>0</v>
      </c>
      <c r="D341" s="142" t="str">
        <f>IF(B147="","",IF(B147="Yes",VLOOKUP(A341,'Supporting Tables'!$F$72:$J$134,4,FALSE),"NA"))</f>
        <v>NA</v>
      </c>
      <c r="E341" s="231"/>
      <c r="F341" s="30" t="s">
        <v>354</v>
      </c>
      <c r="G341" s="228"/>
      <c r="H341" s="16">
        <f>IF(G341="",0,VLOOKUP(G341,'Supporting Tables'!$A$90:$B$93,2,FALSE))</f>
        <v>0</v>
      </c>
      <c r="I341" s="142" t="str">
        <f>IF(G147="","",IF(G147="Yes",VLOOKUP(F341,'Supporting Tables'!$F$72:$J$134,4,FALSE),"NA"))</f>
        <v>NA</v>
      </c>
      <c r="J341" s="231"/>
      <c r="K341" s="417" t="s">
        <v>556</v>
      </c>
      <c r="L341" s="228"/>
      <c r="M341" s="16">
        <f>IF(L341="",0,VLOOKUP(L341,'Supporting Tables'!$A$90:$B$93,2,FALSE))</f>
        <v>0</v>
      </c>
      <c r="N341" s="142" t="str">
        <f>IF(L147="","",IF(L147="Yes",VLOOKUP(K341,'Supporting Tables'!$F$72:$J$134,4,FALSE),"NA"))</f>
        <v>NA</v>
      </c>
      <c r="O341" s="414"/>
      <c r="P341" s="418" t="s">
        <v>559</v>
      </c>
      <c r="Q341" s="228" t="s">
        <v>130</v>
      </c>
      <c r="R341" s="16">
        <f>IF(Q341="",0,VLOOKUP(Q341,'Supporting Tables'!$A$90:$B$93,2,FALSE))</f>
        <v>2</v>
      </c>
      <c r="S341" s="142" t="str">
        <f>IF(Q147="","",IF(Q147="Yes",VLOOKUP(P341,'Supporting Tables'!$F$72:$J$134,4,FALSE),"NA"))</f>
        <v>Medium</v>
      </c>
      <c r="T341" s="416"/>
      <c r="U341" s="181"/>
    </row>
    <row r="342" spans="1:21" ht="68">
      <c r="A342" s="53" t="s">
        <v>352</v>
      </c>
      <c r="B342" s="228" t="s">
        <v>131</v>
      </c>
      <c r="C342" s="16">
        <f>IF(B342="",0,VLOOKUP(B342,'Supporting Tables'!$A$90:$B$93,2,FALSE))</f>
        <v>3</v>
      </c>
      <c r="D342" s="142" t="str">
        <f>IF(B148="","",IF(B148="Yes",VLOOKUP(A342,'Supporting Tables'!$F$72:$J$134,4,FALSE),"NA"))</f>
        <v>High</v>
      </c>
      <c r="E342" s="231"/>
      <c r="F342" s="30" t="s">
        <v>355</v>
      </c>
      <c r="G342" s="228" t="s">
        <v>130</v>
      </c>
      <c r="H342" s="16">
        <f>IF(G342="",0,VLOOKUP(G342,'Supporting Tables'!$A$90:$B$93,2,FALSE))</f>
        <v>2</v>
      </c>
      <c r="I342" s="142" t="str">
        <f>IF(G148="","",IF(G148="Yes",VLOOKUP(F342,'Supporting Tables'!$F$72:$J$134,4,FALSE),"NA"))</f>
        <v>Medium</v>
      </c>
      <c r="J342" s="231"/>
      <c r="K342" s="418" t="s">
        <v>558</v>
      </c>
      <c r="L342" s="228"/>
      <c r="M342" s="16">
        <f>IF(L342="",0,VLOOKUP(L342,'Supporting Tables'!$A$90:$B$93,2,FALSE))</f>
        <v>0</v>
      </c>
      <c r="N342" s="142" t="str">
        <f>IF(L148="","",IF(L148="Yes",VLOOKUP(K342,'Supporting Tables'!$F$72:$J$134,4,FALSE),"NA"))</f>
        <v>NA</v>
      </c>
      <c r="O342" s="416"/>
      <c r="P342" s="418" t="s">
        <v>564</v>
      </c>
      <c r="Q342" s="228" t="s">
        <v>130</v>
      </c>
      <c r="R342" s="16">
        <f>IF(Q342="",0,VLOOKUP(Q342,'Supporting Tables'!$A$90:$B$93,2,FALSE))</f>
        <v>2</v>
      </c>
      <c r="S342" s="142" t="str">
        <f>IF(Q148="","",IF(Q148="Yes",VLOOKUP(P342,'Supporting Tables'!$F$72:$J$134,4,FALSE),"NA"))</f>
        <v>Medium</v>
      </c>
      <c r="T342" s="416"/>
      <c r="U342" s="181"/>
    </row>
    <row r="343" spans="1:21" ht="34">
      <c r="A343" s="53" t="s">
        <v>353</v>
      </c>
      <c r="B343" s="228" t="s">
        <v>131</v>
      </c>
      <c r="C343" s="16">
        <f>IF(B343="",0,VLOOKUP(B343,'Supporting Tables'!$A$90:$B$93,2,FALSE))</f>
        <v>3</v>
      </c>
      <c r="D343" s="142" t="str">
        <f>IF(B149="","",IF(B149="Yes",VLOOKUP(A343,'Supporting Tables'!$F$72:$J$134,4,FALSE),"NA"))</f>
        <v>High</v>
      </c>
      <c r="E343" s="231"/>
      <c r="F343" s="30" t="s">
        <v>356</v>
      </c>
      <c r="G343" s="228"/>
      <c r="H343" s="16">
        <f>IF(G343="",0,VLOOKUP(G343,'Supporting Tables'!$A$90:$B$93,2,FALSE))</f>
        <v>0</v>
      </c>
      <c r="I343" s="142" t="str">
        <f>IF(G149="","",IF(G149="Yes",VLOOKUP(F343,'Supporting Tables'!$F$72:$J$134,4,FALSE),"NA"))</f>
        <v>NA</v>
      </c>
      <c r="J343" s="231"/>
      <c r="K343" s="418" t="s">
        <v>559</v>
      </c>
      <c r="L343" s="228" t="s">
        <v>130</v>
      </c>
      <c r="M343" s="16">
        <f>IF(L343="",0,VLOOKUP(L343,'Supporting Tables'!$A$90:$B$93,2,FALSE))</f>
        <v>2</v>
      </c>
      <c r="N343" s="142" t="str">
        <f>IF(L149="","",IF(L149="Yes",VLOOKUP(K343,'Supporting Tables'!$F$72:$J$134,4,FALSE),"NA"))</f>
        <v>Medium</v>
      </c>
      <c r="O343" s="416"/>
      <c r="P343" s="53" t="s">
        <v>373</v>
      </c>
      <c r="Q343" s="228"/>
      <c r="R343" s="16">
        <f>IF(Q343="",0,VLOOKUP(Q343,'Supporting Tables'!$A$90:$B$93,2,FALSE))</f>
        <v>0</v>
      </c>
      <c r="S343" s="142" t="str">
        <f>IF(Q149="","",IF(Q149="Yes",VLOOKUP(P343,'Supporting Tables'!$F$72:$J$134,4,FALSE),"NA"))</f>
        <v>NA</v>
      </c>
      <c r="T343" s="415"/>
      <c r="U343" s="181"/>
    </row>
    <row r="344" spans="1:21" ht="34">
      <c r="A344" s="53" t="s">
        <v>354</v>
      </c>
      <c r="B344" s="228"/>
      <c r="C344" s="16">
        <f>IF(B344="",0,VLOOKUP(B344,'Supporting Tables'!$A$90:$B$93,2,FALSE))</f>
        <v>0</v>
      </c>
      <c r="D344" s="142" t="str">
        <f>IF(B150="","",IF(B150="Yes",VLOOKUP(A344,'Supporting Tables'!$F$72:$J$134,4,FALSE),"NA"))</f>
        <v>NA</v>
      </c>
      <c r="E344" s="231"/>
      <c r="F344" s="30" t="s">
        <v>357</v>
      </c>
      <c r="G344" s="228" t="s">
        <v>131</v>
      </c>
      <c r="H344" s="16">
        <f>IF(G344="",0,VLOOKUP(G344,'Supporting Tables'!$A$90:$B$93,2,FALSE))</f>
        <v>3</v>
      </c>
      <c r="I344" s="142" t="str">
        <f>IF(G150="","",IF(G150="Yes",VLOOKUP(F344,'Supporting Tables'!$F$72:$J$134,4,FALSE),"NA"))</f>
        <v>High</v>
      </c>
      <c r="J344" s="231"/>
      <c r="K344" s="418" t="s">
        <v>560</v>
      </c>
      <c r="L344" s="228" t="s">
        <v>130</v>
      </c>
      <c r="M344" s="16">
        <f>IF(L344="",0,VLOOKUP(L344,'Supporting Tables'!$A$90:$B$93,2,FALSE))</f>
        <v>2</v>
      </c>
      <c r="N344" s="142" t="str">
        <f>IF(L150="","",IF(L150="Yes",VLOOKUP(K344,'Supporting Tables'!$F$72:$J$134,4,FALSE),"NA"))</f>
        <v>Medium</v>
      </c>
      <c r="O344" s="416"/>
      <c r="P344" s="53" t="s">
        <v>374</v>
      </c>
      <c r="Q344" s="228"/>
      <c r="R344" s="16">
        <f>IF(Q344="",0,VLOOKUP(Q344,'Supporting Tables'!$A$90:$B$93,2,FALSE))</f>
        <v>0</v>
      </c>
      <c r="S344" s="142" t="str">
        <f>IF(Q150="","",IF(Q150="Yes",VLOOKUP(P344,'Supporting Tables'!$F$72:$J$134,4,FALSE),"NA"))</f>
        <v>NA</v>
      </c>
      <c r="T344" s="415"/>
      <c r="U344" s="181"/>
    </row>
    <row r="345" spans="1:21" ht="34">
      <c r="A345" s="53" t="s">
        <v>355</v>
      </c>
      <c r="B345" s="228" t="s">
        <v>130</v>
      </c>
      <c r="C345" s="16">
        <f>IF(B345="",0,VLOOKUP(B345,'Supporting Tables'!$A$90:$B$93,2,FALSE))</f>
        <v>2</v>
      </c>
      <c r="D345" s="142" t="str">
        <f>IF(B151="","",IF(B151="Yes",VLOOKUP(A345,'Supporting Tables'!$F$72:$J$134,4,FALSE),"NA"))</f>
        <v>Medium</v>
      </c>
      <c r="E345" s="231"/>
      <c r="F345" s="30" t="s">
        <v>358</v>
      </c>
      <c r="G345" s="228" t="s">
        <v>130</v>
      </c>
      <c r="H345" s="16">
        <f>IF(G345="",0,VLOOKUP(G345,'Supporting Tables'!$A$90:$B$93,2,FALSE))</f>
        <v>2</v>
      </c>
      <c r="I345" s="142" t="str">
        <f>IF(G151="","",IF(G151="Yes",VLOOKUP(F345,'Supporting Tables'!$F$72:$J$134,4,FALSE),"NA"))</f>
        <v>Medium</v>
      </c>
      <c r="J345" s="231"/>
      <c r="K345" s="53" t="s">
        <v>376</v>
      </c>
      <c r="L345" s="228"/>
      <c r="M345" s="16">
        <f>IF(L345="",0,VLOOKUP(L345,'Supporting Tables'!$A$90:$B$93,2,FALSE))</f>
        <v>0</v>
      </c>
      <c r="N345" s="142" t="str">
        <f>IF(L151="","",IF(L151="Yes",VLOOKUP(K345,'Supporting Tables'!$F$72:$J$134,4,FALSE),"NA"))</f>
        <v>NA</v>
      </c>
      <c r="O345" s="415"/>
      <c r="P345" s="53" t="s">
        <v>376</v>
      </c>
      <c r="Q345" s="228"/>
      <c r="R345" s="16">
        <f>IF(Q345="",0,VLOOKUP(Q345,'Supporting Tables'!$A$90:$B$93,2,FALSE))</f>
        <v>0</v>
      </c>
      <c r="S345" s="142" t="str">
        <f>IF(Q151="","",IF(Q151="Yes",VLOOKUP(P345,'Supporting Tables'!$F$72:$J$134,4,FALSE),"NA"))</f>
        <v>NA</v>
      </c>
      <c r="T345" s="415"/>
      <c r="U345" s="181"/>
    </row>
    <row r="346" spans="1:21" ht="34">
      <c r="A346" s="53" t="s">
        <v>356</v>
      </c>
      <c r="B346" s="228"/>
      <c r="C346" s="16">
        <f>IF(B346="",0,VLOOKUP(B346,'Supporting Tables'!$A$90:$B$93,2,FALSE))</f>
        <v>0</v>
      </c>
      <c r="D346" s="142" t="str">
        <f>IF(B152="","",IF(B152="Yes",VLOOKUP(A346,'Supporting Tables'!$F$72:$J$134,4,FALSE),"NA"))</f>
        <v>NA</v>
      </c>
      <c r="E346" s="231"/>
      <c r="F346" s="30" t="s">
        <v>31</v>
      </c>
      <c r="G346" s="228" t="s">
        <v>130</v>
      </c>
      <c r="H346" s="16">
        <f>IF(G346="",0,VLOOKUP(G346,'Supporting Tables'!$A$90:$B$93,2,FALSE))</f>
        <v>2</v>
      </c>
      <c r="I346" s="142" t="str">
        <f>IF(G152="","",IF(G152="Yes",VLOOKUP(F346,'Supporting Tables'!$F$72:$J$134,4,FALSE),"NA"))</f>
        <v>Medium</v>
      </c>
      <c r="J346" s="231"/>
      <c r="K346" s="53" t="s">
        <v>377</v>
      </c>
      <c r="L346" s="228"/>
      <c r="M346" s="16">
        <f>IF(L346="",0,VLOOKUP(L346,'Supporting Tables'!$A$90:$B$93,2,FALSE))</f>
        <v>0</v>
      </c>
      <c r="N346" s="142" t="str">
        <f>IF(L152="","",IF(L152="Yes",VLOOKUP(K346,'Supporting Tables'!$F$72:$J$134,4,FALSE),"NA"))</f>
        <v>NA</v>
      </c>
      <c r="O346" s="415"/>
      <c r="P346" s="53" t="s">
        <v>377</v>
      </c>
      <c r="Q346" s="228"/>
      <c r="R346" s="16">
        <f>IF(Q346="",0,VLOOKUP(Q346,'Supporting Tables'!$A$90:$B$93,2,FALSE))</f>
        <v>0</v>
      </c>
      <c r="S346" s="142" t="str">
        <f>IF(Q152="","",IF(Q152="Yes",VLOOKUP(P346,'Supporting Tables'!$F$72:$J$134,4,FALSE),"NA"))</f>
        <v>NA</v>
      </c>
      <c r="T346" s="415"/>
      <c r="U346" s="181"/>
    </row>
    <row r="347" spans="1:21" ht="51">
      <c r="A347" s="53" t="s">
        <v>357</v>
      </c>
      <c r="B347" s="228" t="s">
        <v>131</v>
      </c>
      <c r="C347" s="16">
        <f>IF(B347="",0,VLOOKUP(B347,'Supporting Tables'!$A$90:$B$93,2,FALSE))</f>
        <v>3</v>
      </c>
      <c r="D347" s="142" t="str">
        <f>IF(B153="","",IF(B153="Yes",VLOOKUP(A347,'Supporting Tables'!$F$72:$J$134,4,FALSE),"NA"))</f>
        <v>High</v>
      </c>
      <c r="E347" s="231"/>
      <c r="F347" s="30" t="s">
        <v>359</v>
      </c>
      <c r="G347" s="228" t="s">
        <v>131</v>
      </c>
      <c r="H347" s="16">
        <f>IF(G347="",0,VLOOKUP(G347,'Supporting Tables'!$A$90:$B$93,2,FALSE))</f>
        <v>3</v>
      </c>
      <c r="I347" s="142" t="str">
        <f>IF(G153="","",IF(G153="Yes",VLOOKUP(F347,'Supporting Tables'!$F$72:$J$134,4,FALSE),"NA"))</f>
        <v>High</v>
      </c>
      <c r="J347" s="231"/>
      <c r="K347" s="418" t="s">
        <v>563</v>
      </c>
      <c r="L347" s="228"/>
      <c r="M347" s="16">
        <f>IF(L347="",0,VLOOKUP(L347,'Supporting Tables'!$A$90:$B$93,2,FALSE))</f>
        <v>0</v>
      </c>
      <c r="N347" s="142" t="str">
        <f>IF(L153="","",IF(L153="Yes",VLOOKUP(K347,'Supporting Tables'!$F$72:$J$134,4,FALSE),"NA"))</f>
        <v>NA</v>
      </c>
      <c r="O347" s="416"/>
      <c r="P347" s="418" t="s">
        <v>565</v>
      </c>
      <c r="Q347" s="228" t="s">
        <v>130</v>
      </c>
      <c r="R347" s="16">
        <f>IF(Q347="",0,VLOOKUP(Q347,'Supporting Tables'!$A$90:$B$93,2,FALSE))</f>
        <v>2</v>
      </c>
      <c r="S347" s="142" t="str">
        <f>IF(Q153="","",IF(Q153="Yes",VLOOKUP(P347,'Supporting Tables'!$F$72:$J$134,4,FALSE),"NA"))</f>
        <v>Medium</v>
      </c>
      <c r="T347" s="416"/>
      <c r="U347" s="181"/>
    </row>
    <row r="348" spans="1:21" ht="51">
      <c r="A348" s="53" t="s">
        <v>358</v>
      </c>
      <c r="B348" s="228" t="s">
        <v>130</v>
      </c>
      <c r="C348" s="16">
        <f>IF(B348="",0,VLOOKUP(B348,'Supporting Tables'!$A$90:$B$93,2,FALSE))</f>
        <v>2</v>
      </c>
      <c r="D348" s="142" t="str">
        <f>IF(B154="","",IF(B154="Yes",VLOOKUP(A348,'Supporting Tables'!$F$72:$J$134,4,FALSE),"NA"))</f>
        <v>Medium</v>
      </c>
      <c r="E348" s="231"/>
      <c r="F348" s="30" t="s">
        <v>360</v>
      </c>
      <c r="G348" s="228"/>
      <c r="H348" s="16">
        <f>IF(G348="",0,VLOOKUP(G348,'Supporting Tables'!$A$90:$B$93,2,FALSE))</f>
        <v>0</v>
      </c>
      <c r="I348" s="142" t="str">
        <f>IF(G154="","",IF(G154="Yes",VLOOKUP(F348,'Supporting Tables'!$F$72:$J$134,4,FALSE),"NA"))</f>
        <v>NA</v>
      </c>
      <c r="J348" s="231"/>
      <c r="K348" s="418" t="s">
        <v>564</v>
      </c>
      <c r="L348" s="228" t="s">
        <v>130</v>
      </c>
      <c r="M348" s="16">
        <f>IF(L348="",0,VLOOKUP(L348,'Supporting Tables'!$A$90:$B$93,2,FALSE))</f>
        <v>2</v>
      </c>
      <c r="N348" s="142" t="str">
        <f>IF(L154="","",IF(L154="Yes",VLOOKUP(K348,'Supporting Tables'!$F$72:$J$134,4,FALSE),"NA"))</f>
        <v>Medium</v>
      </c>
      <c r="O348" s="416"/>
      <c r="P348" s="418" t="s">
        <v>569</v>
      </c>
      <c r="Q348" s="228"/>
      <c r="R348" s="16">
        <f>IF(Q348="",0,VLOOKUP(Q348,'Supporting Tables'!$A$90:$B$93,2,FALSE))</f>
        <v>0</v>
      </c>
      <c r="S348" s="142" t="str">
        <f>IF(Q154="","",IF(Q154="Yes",VLOOKUP(P348,'Supporting Tables'!$F$72:$J$134,4,FALSE),"NA"))</f>
        <v>NA</v>
      </c>
      <c r="T348" s="416"/>
      <c r="U348" s="181"/>
    </row>
    <row r="349" spans="1:21" ht="34">
      <c r="A349" s="53" t="s">
        <v>31</v>
      </c>
      <c r="B349" s="228" t="s">
        <v>130</v>
      </c>
      <c r="C349" s="16">
        <f>IF(B349="",0,VLOOKUP(B349,'Supporting Tables'!$A$90:$B$93,2,FALSE))</f>
        <v>2</v>
      </c>
      <c r="D349" s="142" t="str">
        <f>IF(B155="","",IF(B155="Yes",VLOOKUP(A349,'Supporting Tables'!$F$72:$J$134,4,FALSE),"NA"))</f>
        <v>Medium</v>
      </c>
      <c r="E349" s="231"/>
      <c r="F349" s="30" t="s">
        <v>363</v>
      </c>
      <c r="G349" s="228" t="s">
        <v>130</v>
      </c>
      <c r="H349" s="16">
        <f>IF(G349="",0,VLOOKUP(G349,'Supporting Tables'!$A$90:$B$93,2,FALSE))</f>
        <v>2</v>
      </c>
      <c r="I349" s="142" t="str">
        <f>IF(G155="","",IF(G155="Yes",VLOOKUP(F349,'Supporting Tables'!$F$72:$J$134,4,FALSE),"NA"))</f>
        <v>Medium</v>
      </c>
      <c r="J349" s="231"/>
      <c r="K349" s="418" t="s">
        <v>562</v>
      </c>
      <c r="L349" s="228" t="s">
        <v>130</v>
      </c>
      <c r="M349" s="16">
        <f>IF(L349="",0,VLOOKUP(L349,'Supporting Tables'!$A$90:$B$93,2,FALSE))</f>
        <v>2</v>
      </c>
      <c r="N349" s="142" t="str">
        <f>IF(L155="","",IF(L155="Yes",VLOOKUP(K349,'Supporting Tables'!$F$72:$J$134,4,FALSE),"NA"))</f>
        <v>Medium</v>
      </c>
      <c r="O349" s="416"/>
      <c r="P349" s="53" t="s">
        <v>379</v>
      </c>
      <c r="Q349" s="228"/>
      <c r="R349" s="16">
        <f>IF(Q349="",0,VLOOKUP(Q349,'Supporting Tables'!$A$90:$B$93,2,FALSE))</f>
        <v>0</v>
      </c>
      <c r="S349" s="142" t="str">
        <f>IF(Q155="","",IF(Q155="Yes",VLOOKUP(P349,'Supporting Tables'!$F$72:$J$134,4,FALSE),"NA"))</f>
        <v>NA</v>
      </c>
      <c r="T349" s="415"/>
      <c r="U349" s="181"/>
    </row>
    <row r="350" spans="1:21" ht="51">
      <c r="A350" s="53" t="s">
        <v>359</v>
      </c>
      <c r="B350" s="228" t="s">
        <v>131</v>
      </c>
      <c r="C350" s="16">
        <f>IF(B350="",0,VLOOKUP(B350,'Supporting Tables'!$A$90:$B$93,2,FALSE))</f>
        <v>3</v>
      </c>
      <c r="D350" s="142" t="str">
        <f>IF(B156="","",IF(B156="Yes",VLOOKUP(A350,'Supporting Tables'!$F$72:$J$134,4,FALSE),"NA"))</f>
        <v>High</v>
      </c>
      <c r="E350" s="231"/>
      <c r="F350" s="30" t="s">
        <v>364</v>
      </c>
      <c r="G350" s="228" t="s">
        <v>405</v>
      </c>
      <c r="H350" s="16">
        <f>IF(G350="",0,VLOOKUP(G350,'Supporting Tables'!$A$90:$B$93,2,FALSE))</f>
        <v>4</v>
      </c>
      <c r="I350" s="142" t="str">
        <f>IF(G156="","",IF(G156="Yes",VLOOKUP(F350,'Supporting Tables'!$F$72:$J$134,4,FALSE),"NA"))</f>
        <v>Very high</v>
      </c>
      <c r="J350" s="231"/>
      <c r="K350" s="53" t="s">
        <v>379</v>
      </c>
      <c r="L350" s="228"/>
      <c r="M350" s="16">
        <f>IF(L350="",0,VLOOKUP(L350,'Supporting Tables'!$A$90:$B$93,2,FALSE))</f>
        <v>0</v>
      </c>
      <c r="N350" s="142" t="str">
        <f>IF(L156="","",IF(L156="Yes",VLOOKUP(K350,'Supporting Tables'!$F$72:$J$134,4,FALSE),"NA"))</f>
        <v>NA</v>
      </c>
      <c r="O350" s="415"/>
      <c r="P350" s="53" t="s">
        <v>380</v>
      </c>
      <c r="Q350" s="228"/>
      <c r="R350" s="16">
        <f>IF(Q350="",0,VLOOKUP(Q350,'Supporting Tables'!$A$90:$B$93,2,FALSE))</f>
        <v>0</v>
      </c>
      <c r="S350" s="142" t="str">
        <f>IF(Q156="","",IF(Q156="Yes",VLOOKUP(P350,'Supporting Tables'!$F$72:$J$134,4,FALSE),"NA"))</f>
        <v>NA</v>
      </c>
      <c r="T350" s="415"/>
      <c r="U350" s="181"/>
    </row>
    <row r="351" spans="1:21" ht="68">
      <c r="A351" s="53" t="s">
        <v>360</v>
      </c>
      <c r="B351" s="228"/>
      <c r="C351" s="16">
        <f>IF(B351="",0,VLOOKUP(B351,'Supporting Tables'!$A$90:$B$93,2,FALSE))</f>
        <v>0</v>
      </c>
      <c r="D351" s="142" t="str">
        <f>IF(B157="","",IF(B157="Yes",VLOOKUP(A351,'Supporting Tables'!$F$72:$J$134,4,FALSE),"NA"))</f>
        <v>NA</v>
      </c>
      <c r="E351" s="231"/>
      <c r="F351" s="418" t="s">
        <v>558</v>
      </c>
      <c r="G351" s="228"/>
      <c r="H351" s="16">
        <f>IF(G351="",0,VLOOKUP(G351,'Supporting Tables'!$A$90:$B$93,2,FALSE))</f>
        <v>0</v>
      </c>
      <c r="I351" s="142" t="str">
        <f>IF(G157="","",IF(G157="Yes",VLOOKUP(F351,'Supporting Tables'!$F$72:$J$134,4,FALSE),"NA"))</f>
        <v>NA</v>
      </c>
      <c r="J351" s="231"/>
      <c r="K351" s="53" t="s">
        <v>380</v>
      </c>
      <c r="L351" s="228"/>
      <c r="M351" s="16">
        <f>IF(L351="",0,VLOOKUP(L351,'Supporting Tables'!$A$90:$B$93,2,FALSE))</f>
        <v>0</v>
      </c>
      <c r="N351" s="142" t="str">
        <f>IF(L157="","",IF(L157="Yes",VLOOKUP(K351,'Supporting Tables'!$F$72:$J$134,4,FALSE),"NA"))</f>
        <v>NA</v>
      </c>
      <c r="O351" s="415"/>
      <c r="P351" s="53" t="s">
        <v>303</v>
      </c>
      <c r="Q351" s="16"/>
      <c r="R351" s="16"/>
      <c r="S351" s="142"/>
      <c r="T351" s="224"/>
      <c r="U351" s="181"/>
    </row>
    <row r="352" spans="1:21" ht="102">
      <c r="A352" s="416" t="s">
        <v>558</v>
      </c>
      <c r="B352" s="228"/>
      <c r="C352" s="16">
        <f>IF(B352="",0,VLOOKUP(B352,'Supporting Tables'!$A$90:$B$93,2,FALSE))</f>
        <v>0</v>
      </c>
      <c r="D352" s="142" t="str">
        <f>IF(B158="","",IF(B158="Yes",VLOOKUP(A352,'Supporting Tables'!$F$72:$J$134,4,FALSE),"NA"))</f>
        <v>NA</v>
      </c>
      <c r="E352" s="231"/>
      <c r="F352" s="418" t="s">
        <v>559</v>
      </c>
      <c r="G352" s="228" t="s">
        <v>130</v>
      </c>
      <c r="H352" s="16">
        <f>IF(G352="",0,VLOOKUP(G352,'Supporting Tables'!$A$90:$B$93,2,FALSE))</f>
        <v>2</v>
      </c>
      <c r="I352" s="142" t="str">
        <f>IF(G158="","",IF(G158="Yes",VLOOKUP(F352,'Supporting Tables'!$F$72:$J$134,4,FALSE),"NA"))</f>
        <v>Medium</v>
      </c>
      <c r="J352" s="231"/>
      <c r="K352" s="418" t="s">
        <v>565</v>
      </c>
      <c r="L352" s="228" t="s">
        <v>130</v>
      </c>
      <c r="M352" s="16">
        <f>IF(L352="",0,VLOOKUP(L352,'Supporting Tables'!$A$90:$B$93,2,FALSE))</f>
        <v>2</v>
      </c>
      <c r="N352" s="142" t="str">
        <f>IF(L158="","",IF(L158="Yes",VLOOKUP(K352,'Supporting Tables'!$F$72:$J$134,4,FALSE),"NA"))</f>
        <v>Medium</v>
      </c>
      <c r="O352" s="416"/>
      <c r="P352" s="111" t="str">
        <f>IF(P158&lt;&gt;"",P158,"")</f>
        <v/>
      </c>
      <c r="Q352" s="228"/>
      <c r="R352" s="16">
        <f>IF(Q352="",0,VLOOKUP(Q352,'Supporting Tables'!$A$90:$B$93,2,FALSE))</f>
        <v>0</v>
      </c>
      <c r="S352" s="142" t="str">
        <f>IF(Q149="","",IF(Q149="Yes",VLOOKUP(#REF!,'Supporting Tables'!$F$72:$J$134,4,FALSE),"NA"))</f>
        <v>NA</v>
      </c>
      <c r="T352" s="224"/>
      <c r="U352" s="181"/>
    </row>
    <row r="353" spans="1:21" ht="34">
      <c r="A353" s="416" t="s">
        <v>559</v>
      </c>
      <c r="B353" s="228" t="s">
        <v>130</v>
      </c>
      <c r="C353" s="16">
        <f>IF(B353="",0,VLOOKUP(B353,'Supporting Tables'!$A$90:$B$93,2,FALSE))</f>
        <v>2</v>
      </c>
      <c r="D353" s="142" t="str">
        <f>IF(B159="","",IF(B159="Yes",VLOOKUP(A353,'Supporting Tables'!$F$72:$J$134,4,FALSE),"NA"))</f>
        <v>Medium</v>
      </c>
      <c r="E353" s="231"/>
      <c r="F353" s="418" t="s">
        <v>560</v>
      </c>
      <c r="G353" s="228" t="s">
        <v>130</v>
      </c>
      <c r="H353" s="16">
        <f>IF(G353="",0,VLOOKUP(G353,'Supporting Tables'!$A$90:$B$93,2,FALSE))</f>
        <v>2</v>
      </c>
      <c r="I353" s="142" t="str">
        <f>IF(G159="","",IF(G159="Yes",VLOOKUP(F353,'Supporting Tables'!$F$72:$J$134,4,FALSE),"NA"))</f>
        <v>Medium</v>
      </c>
      <c r="J353" s="231"/>
      <c r="K353" s="418" t="s">
        <v>569</v>
      </c>
      <c r="L353" s="228"/>
      <c r="M353" s="16">
        <f>IF(L353="",0,VLOOKUP(L353,'Supporting Tables'!$A$90:$B$93,2,FALSE))</f>
        <v>0</v>
      </c>
      <c r="N353" s="142" t="str">
        <f>IF(L159="","",IF(L159="Yes",VLOOKUP(K353,'Supporting Tables'!$F$72:$J$134,4,FALSE),"NA"))</f>
        <v>NA</v>
      </c>
      <c r="O353" s="416"/>
      <c r="P353" s="36"/>
      <c r="Q353" s="16"/>
      <c r="R353" s="16"/>
      <c r="S353" s="16"/>
      <c r="T353" s="224"/>
      <c r="U353" s="181"/>
    </row>
    <row r="354" spans="1:21" ht="34">
      <c r="A354" s="416" t="s">
        <v>560</v>
      </c>
      <c r="B354" s="228" t="s">
        <v>130</v>
      </c>
      <c r="C354" s="16">
        <f>IF(B354="",0,VLOOKUP(B354,'Supporting Tables'!$A$90:$B$93,2,FALSE))</f>
        <v>2</v>
      </c>
      <c r="D354" s="142" t="str">
        <f>IF(B160="","",IF(B160="Yes",VLOOKUP(A354,'Supporting Tables'!$F$72:$J$134,4,FALSE),"NA"))</f>
        <v>Medium</v>
      </c>
      <c r="E354" s="231"/>
      <c r="F354" s="30" t="s">
        <v>365</v>
      </c>
      <c r="G354" s="228" t="s">
        <v>131</v>
      </c>
      <c r="H354" s="16">
        <f>IF(G354="",0,VLOOKUP(G354,'Supporting Tables'!$A$90:$B$93,2,FALSE))</f>
        <v>3</v>
      </c>
      <c r="I354" s="142" t="str">
        <f>IF(G160="","",IF(G160="Yes",VLOOKUP(F354,'Supporting Tables'!$F$72:$J$134,4,FALSE),"NA"))</f>
        <v>High</v>
      </c>
      <c r="J354" s="231"/>
      <c r="K354" s="53" t="s">
        <v>382</v>
      </c>
      <c r="L354" s="228"/>
      <c r="M354" s="16">
        <f>IF(L354="",0,VLOOKUP(L354,'Supporting Tables'!$A$90:$B$93,2,FALSE))</f>
        <v>0</v>
      </c>
      <c r="N354" s="142" t="str">
        <f>IF(L160="","",IF(L160="Yes",VLOOKUP(K354,'Supporting Tables'!$F$72:$J$134,4,FALSE),"NA"))</f>
        <v>NA</v>
      </c>
      <c r="O354" s="415"/>
      <c r="P354" s="36"/>
      <c r="Q354" s="16"/>
      <c r="R354" s="16"/>
      <c r="S354" s="16"/>
      <c r="T354" s="224"/>
      <c r="U354" s="181"/>
    </row>
    <row r="355" spans="1:21" ht="17">
      <c r="A355" s="53" t="s">
        <v>361</v>
      </c>
      <c r="B355" s="228"/>
      <c r="C355" s="16">
        <f>IF(B355="",0,VLOOKUP(B355,'Supporting Tables'!$A$90:$B$93,2,FALSE))</f>
        <v>0</v>
      </c>
      <c r="D355" s="142" t="str">
        <f>IF(B161="","",IF(B161="Yes",VLOOKUP(A355,'Supporting Tables'!$F$72:$J$134,4,FALSE),"NA"))</f>
        <v>NA</v>
      </c>
      <c r="E355" s="231"/>
      <c r="F355" s="53" t="s">
        <v>366</v>
      </c>
      <c r="G355" s="228"/>
      <c r="H355" s="16">
        <f>IF(G355="",0,VLOOKUP(G355,'Supporting Tables'!$A$90:$B$93,2,FALSE))</f>
        <v>0</v>
      </c>
      <c r="I355" s="142" t="str">
        <f>IF(G161="","",IF(G161="Yes",VLOOKUP(F355,'Supporting Tables'!$F$72:$J$134,4,FALSE),"NA"))</f>
        <v>NA</v>
      </c>
      <c r="J355" s="231"/>
      <c r="K355" s="53" t="s">
        <v>383</v>
      </c>
      <c r="L355" s="228"/>
      <c r="M355" s="16">
        <f>IF(L355="",0,VLOOKUP(L355,'Supporting Tables'!$A$90:$B$93,2,FALSE))</f>
        <v>0</v>
      </c>
      <c r="N355" s="142" t="str">
        <f>IF(L161="","",IF(L161="Yes",VLOOKUP(K355,'Supporting Tables'!$F$72:$J$134,4,FALSE),"NA"))</f>
        <v>NA</v>
      </c>
      <c r="O355" s="415"/>
      <c r="P355" s="36"/>
      <c r="Q355" s="16"/>
      <c r="R355" s="16"/>
      <c r="S355" s="16"/>
      <c r="T355" s="224"/>
      <c r="U355" s="181"/>
    </row>
    <row r="356" spans="1:21" ht="17">
      <c r="A356" s="53" t="s">
        <v>362</v>
      </c>
      <c r="B356" s="228"/>
      <c r="C356" s="16">
        <f>IF(B356="",0,VLOOKUP(B356,'Supporting Tables'!$A$90:$B$93,2,FALSE))</f>
        <v>0</v>
      </c>
      <c r="D356" s="142" t="str">
        <f>IF(B162="","",IF(B162="Yes",VLOOKUP(A356,'Supporting Tables'!$F$72:$J$134,4,FALSE),"NA"))</f>
        <v>NA</v>
      </c>
      <c r="E356" s="231"/>
      <c r="F356" s="53" t="s">
        <v>367</v>
      </c>
      <c r="G356" s="228"/>
      <c r="H356" s="16">
        <f>IF(G356="",0,VLOOKUP(G356,'Supporting Tables'!$A$90:$B$93,2,FALSE))</f>
        <v>0</v>
      </c>
      <c r="I356" s="142" t="str">
        <f>IF(G162="","",IF(G162="Yes",VLOOKUP(F356,'Supporting Tables'!$F$72:$J$134,4,FALSE),"NA"))</f>
        <v>NA</v>
      </c>
      <c r="J356" s="231"/>
      <c r="K356" s="53" t="s">
        <v>303</v>
      </c>
      <c r="L356" s="16"/>
      <c r="M356" s="16"/>
      <c r="N356" s="142"/>
      <c r="O356" s="231"/>
      <c r="P356" s="36"/>
      <c r="Q356" s="16"/>
      <c r="R356" s="16"/>
      <c r="S356" s="16"/>
      <c r="T356" s="224"/>
      <c r="U356" s="181"/>
    </row>
    <row r="357" spans="1:21" ht="17">
      <c r="A357" s="53" t="s">
        <v>363</v>
      </c>
      <c r="B357" s="228" t="s">
        <v>130</v>
      </c>
      <c r="C357" s="16">
        <f>IF(B357="",0,VLOOKUP(B357,'Supporting Tables'!$A$90:$B$93,2,FALSE))</f>
        <v>2</v>
      </c>
      <c r="D357" s="142" t="str">
        <f>IF(B163="","",IF(B163="Yes",VLOOKUP(A357,'Supporting Tables'!$F$72:$J$134,4,FALSE),"NA"))</f>
        <v>Medium</v>
      </c>
      <c r="E357" s="231"/>
      <c r="F357" s="53" t="s">
        <v>368</v>
      </c>
      <c r="G357" s="228" t="s">
        <v>131</v>
      </c>
      <c r="H357" s="16">
        <f>IF(G357="",0,VLOOKUP(G357,'Supporting Tables'!$A$90:$B$93,2,FALSE))</f>
        <v>3</v>
      </c>
      <c r="I357" s="142" t="str">
        <f>IF(G163="","",IF(G163="Yes",VLOOKUP(F357,'Supporting Tables'!$F$72:$J$134,4,FALSE),"NA"))</f>
        <v>High</v>
      </c>
      <c r="J357" s="231"/>
      <c r="K357" s="111" t="str">
        <f>IF(K163&lt;&gt;"",K163,"")</f>
        <v/>
      </c>
      <c r="L357" s="228"/>
      <c r="M357" s="16">
        <f>IF(L357="",0,VLOOKUP(L357,'Supporting Tables'!$A$90:$B$93,2,FALSE))</f>
        <v>0</v>
      </c>
      <c r="N357" s="142" t="str">
        <f>IF(L161="","",IF(L161="Yes",VLOOKUP(K342,'Supporting Tables'!$F$72:$J$134,4,FALSE),"NA"))</f>
        <v>NA</v>
      </c>
      <c r="O357" s="231"/>
      <c r="P357" s="36"/>
      <c r="Q357" s="16"/>
      <c r="R357" s="16"/>
      <c r="S357" s="16"/>
      <c r="T357" s="224"/>
      <c r="U357" s="181"/>
    </row>
    <row r="358" spans="1:21" ht="34">
      <c r="A358" s="53" t="s">
        <v>364</v>
      </c>
      <c r="B358" s="228" t="s">
        <v>405</v>
      </c>
      <c r="C358" s="16">
        <f>IF(B358="",0,VLOOKUP(B358,'Supporting Tables'!$A$90:$B$93,2,FALSE))</f>
        <v>4</v>
      </c>
      <c r="D358" s="142" t="str">
        <f>IF(B164="","",IF(B164="Yes",VLOOKUP(A358,'Supporting Tables'!$F$72:$J$134,4,FALSE),"NA"))</f>
        <v>Very high</v>
      </c>
      <c r="E358" s="231"/>
      <c r="F358" s="418" t="s">
        <v>566</v>
      </c>
      <c r="G358" s="228" t="s">
        <v>131</v>
      </c>
      <c r="H358" s="16">
        <f>IF(G358="",0,VLOOKUP(G358,'Supporting Tables'!$A$90:$B$93,2,FALSE))</f>
        <v>3</v>
      </c>
      <c r="I358" s="142" t="str">
        <f>IF(G164="","",IF(G164="Yes",VLOOKUP(F358,'Supporting Tables'!$F$72:$J$134,4,FALSE),"NA"))</f>
        <v>High</v>
      </c>
      <c r="J358" s="231"/>
      <c r="K358" s="15"/>
      <c r="N358" s="142"/>
      <c r="O358" s="16"/>
      <c r="P358" s="15"/>
      <c r="S358" s="142"/>
      <c r="T358" s="134"/>
      <c r="U358" s="181"/>
    </row>
    <row r="359" spans="1:21" ht="34">
      <c r="A359" s="53" t="s">
        <v>365</v>
      </c>
      <c r="B359" s="228" t="s">
        <v>131</v>
      </c>
      <c r="C359" s="16">
        <f>IF(B359="",0,VLOOKUP(B359,'Supporting Tables'!$A$90:$B$93,2,FALSE))</f>
        <v>3</v>
      </c>
      <c r="D359" s="142" t="str">
        <f>IF(B165="","",IF(B165="Yes",VLOOKUP(A359,'Supporting Tables'!$F$72:$J$134,4,FALSE),"NA"))</f>
        <v>High</v>
      </c>
      <c r="E359" s="231"/>
      <c r="F359" s="418" t="s">
        <v>562</v>
      </c>
      <c r="G359" s="228" t="s">
        <v>130</v>
      </c>
      <c r="H359" s="16">
        <f>IF(G359="",0,VLOOKUP(G359,'Supporting Tables'!$A$90:$B$93,2,FALSE))</f>
        <v>2</v>
      </c>
      <c r="I359" s="142" t="str">
        <f>IF(G165="","",IF(G165="Yes",VLOOKUP(F359,'Supporting Tables'!$F$72:$J$134,4,FALSE),"NA"))</f>
        <v>Medium</v>
      </c>
      <c r="J359" s="231"/>
      <c r="K359" s="15"/>
      <c r="N359" s="142" t="str">
        <f>IF(L163="","",IF(L163="Yes",VLOOKUP(K357,'Supporting Tables'!$F$72:$J$134,4,FALSE),"NA"))</f>
        <v/>
      </c>
      <c r="O359" s="231"/>
      <c r="P359" s="15"/>
      <c r="S359" s="142" t="str">
        <f>IF(Q158="","",IF(Q158="Yes",VLOOKUP(P352,'Supporting Tables'!$F$72:$J$134,4,FALSE),"NA"))</f>
        <v/>
      </c>
      <c r="T359" s="224"/>
      <c r="U359" s="181"/>
    </row>
    <row r="360" spans="1:21" ht="51">
      <c r="A360" s="53" t="s">
        <v>366</v>
      </c>
      <c r="B360" s="228"/>
      <c r="C360" s="16">
        <f>IF(B360="",0,VLOOKUP(B360,'Supporting Tables'!$A$90:$B$93,2,FALSE))</f>
        <v>0</v>
      </c>
      <c r="D360" s="142" t="str">
        <f>IF(B166="","",IF(B166="Yes",VLOOKUP(A360,'Supporting Tables'!$F$72:$J$134,4,FALSE),"NA"))</f>
        <v>NA</v>
      </c>
      <c r="E360" s="231"/>
      <c r="F360" s="53" t="s">
        <v>371</v>
      </c>
      <c r="G360" s="228" t="s">
        <v>129</v>
      </c>
      <c r="H360" s="16">
        <f>IF(G360="",0,VLOOKUP(G360,'Supporting Tables'!$A$90:$B$93,2,FALSE))</f>
        <v>1</v>
      </c>
      <c r="I360" s="142" t="str">
        <f>IF(G166="","",IF(G166="Yes",VLOOKUP(F360,'Supporting Tables'!$F$72:$J$134,4,FALSE),"NA"))</f>
        <v>Low</v>
      </c>
      <c r="J360" s="231"/>
      <c r="K360" s="36"/>
      <c r="L360" s="16"/>
      <c r="M360" s="16"/>
      <c r="N360" s="16"/>
      <c r="O360" s="16"/>
      <c r="P360" s="15"/>
      <c r="Q360" s="16"/>
      <c r="R360" s="16"/>
      <c r="S360" s="16"/>
      <c r="T360" s="134"/>
      <c r="U360" s="181"/>
    </row>
    <row r="361" spans="1:21" ht="17">
      <c r="A361" s="53" t="s">
        <v>367</v>
      </c>
      <c r="B361" s="228"/>
      <c r="C361" s="16">
        <f>IF(B361="",0,VLOOKUP(B361,'Supporting Tables'!$A$90:$B$93,2,FALSE))</f>
        <v>0</v>
      </c>
      <c r="D361" s="142" t="str">
        <f>IF(B167="","",IF(B167="Yes",VLOOKUP(A361,'Supporting Tables'!$F$72:$J$134,4,FALSE),"NA"))</f>
        <v>NA</v>
      </c>
      <c r="E361" s="231"/>
      <c r="F361" s="53" t="s">
        <v>372</v>
      </c>
      <c r="G361" s="228" t="s">
        <v>129</v>
      </c>
      <c r="H361" s="16">
        <f>IF(G361="",0,VLOOKUP(G361,'Supporting Tables'!$A$90:$B$93,2,FALSE))</f>
        <v>1</v>
      </c>
      <c r="I361" s="142" t="str">
        <f>IF(G167="","",IF(G167="Yes",VLOOKUP(F361,'Supporting Tables'!$F$72:$J$134,4,FALSE),"NA"))</f>
        <v>Low</v>
      </c>
      <c r="J361" s="231"/>
      <c r="K361" s="36"/>
      <c r="L361" s="16"/>
      <c r="M361" s="16"/>
      <c r="N361" s="16"/>
      <c r="O361" s="16"/>
      <c r="P361" s="36"/>
      <c r="Q361" s="16"/>
      <c r="R361" s="16"/>
      <c r="S361" s="16"/>
      <c r="T361" s="134"/>
      <c r="U361" s="181"/>
    </row>
    <row r="362" spans="1:21" ht="34">
      <c r="A362" s="53" t="s">
        <v>368</v>
      </c>
      <c r="B362" s="228" t="s">
        <v>131</v>
      </c>
      <c r="C362" s="16">
        <f>IF(B362="",0,VLOOKUP(B362,'Supporting Tables'!$A$90:$B$93,2,FALSE))</f>
        <v>3</v>
      </c>
      <c r="D362" s="142" t="str">
        <f>IF(B168="","",IF(B168="Yes",VLOOKUP(A362,'Supporting Tables'!$F$72:$J$134,4,FALSE),"NA"))</f>
        <v>High</v>
      </c>
      <c r="E362" s="231"/>
      <c r="F362" s="53" t="s">
        <v>373</v>
      </c>
      <c r="G362" s="228"/>
      <c r="H362" s="16">
        <f>IF(G362="",0,VLOOKUP(G362,'Supporting Tables'!$A$90:$B$93,2,FALSE))</f>
        <v>0</v>
      </c>
      <c r="I362" s="142" t="str">
        <f>IF(G168="","",IF(G168="Yes",VLOOKUP(F362,'Supporting Tables'!$F$72:$J$134,4,FALSE),"NA"))</f>
        <v>NA</v>
      </c>
      <c r="J362" s="231"/>
      <c r="K362" s="36"/>
      <c r="L362" s="16"/>
      <c r="M362" s="16"/>
      <c r="N362" s="16"/>
      <c r="O362" s="16"/>
      <c r="P362" s="36"/>
      <c r="Q362" s="16"/>
      <c r="R362" s="16"/>
      <c r="S362" s="16"/>
      <c r="T362" s="134"/>
      <c r="U362" s="181"/>
    </row>
    <row r="363" spans="1:21" ht="51">
      <c r="A363" s="416" t="s">
        <v>561</v>
      </c>
      <c r="B363" s="228" t="s">
        <v>131</v>
      </c>
      <c r="C363" s="16">
        <f>IF(B363="",0,VLOOKUP(B363,'Supporting Tables'!$A$90:$B$93,2,FALSE))</f>
        <v>3</v>
      </c>
      <c r="D363" s="142" t="str">
        <f>IF(B169="","",IF(B169="Yes",VLOOKUP(A363,'Supporting Tables'!$F$72:$J$134,4,FALSE),"NA"))</f>
        <v>High</v>
      </c>
      <c r="E363" s="231"/>
      <c r="F363" s="53" t="s">
        <v>374</v>
      </c>
      <c r="G363" s="228"/>
      <c r="H363" s="16">
        <f>IF(G363="",0,VLOOKUP(G363,'Supporting Tables'!$A$90:$B$93,2,FALSE))</f>
        <v>0</v>
      </c>
      <c r="I363" s="142" t="str">
        <f>IF(G169="","",IF(G169="Yes",VLOOKUP(F363,'Supporting Tables'!$F$72:$J$134,4,FALSE),"NA"))</f>
        <v>NA</v>
      </c>
      <c r="J363" s="231"/>
      <c r="K363" s="36"/>
      <c r="L363" s="16"/>
      <c r="M363" s="16"/>
      <c r="N363" s="16"/>
      <c r="O363" s="16"/>
      <c r="P363" s="36"/>
      <c r="Q363" s="16"/>
      <c r="R363" s="16"/>
      <c r="S363" s="16"/>
      <c r="T363" s="134"/>
      <c r="U363" s="181"/>
    </row>
    <row r="364" spans="1:21" ht="34">
      <c r="A364" s="416" t="s">
        <v>566</v>
      </c>
      <c r="B364" s="228" t="s">
        <v>131</v>
      </c>
      <c r="C364" s="16">
        <f>IF(B364="",0,VLOOKUP(B364,'Supporting Tables'!$A$90:$B$93,2,FALSE))</f>
        <v>3</v>
      </c>
      <c r="D364" s="142" t="str">
        <f>IF(B170="","",IF(B170="Yes",VLOOKUP(A364,'Supporting Tables'!$F$72:$J$134,4,FALSE),"NA"))</f>
        <v>High</v>
      </c>
      <c r="E364" s="231"/>
      <c r="F364" s="53" t="s">
        <v>375</v>
      </c>
      <c r="G364" s="228" t="s">
        <v>131</v>
      </c>
      <c r="H364" s="16">
        <f>IF(G364="",0,VLOOKUP(G364,'Supporting Tables'!$A$90:$B$93,2,FALSE))</f>
        <v>3</v>
      </c>
      <c r="I364" s="142" t="str">
        <f>IF(G170="","",IF(G170="Yes",VLOOKUP(F364,'Supporting Tables'!$F$72:$J$134,4,FALSE),"NA"))</f>
        <v>High</v>
      </c>
      <c r="J364" s="231"/>
      <c r="K364" s="36"/>
      <c r="L364" s="16"/>
      <c r="M364" s="16"/>
      <c r="N364" s="16"/>
      <c r="O364" s="16"/>
      <c r="P364" s="36"/>
      <c r="Q364" s="16"/>
      <c r="R364" s="16"/>
      <c r="S364" s="16"/>
      <c r="T364" s="134"/>
      <c r="U364" s="181"/>
    </row>
    <row r="365" spans="1:21" ht="34">
      <c r="A365" s="416" t="s">
        <v>562</v>
      </c>
      <c r="B365" s="228" t="s">
        <v>130</v>
      </c>
      <c r="C365" s="16">
        <f>IF(B365="",0,VLOOKUP(B365,'Supporting Tables'!$A$90:$B$93,2,FALSE))</f>
        <v>2</v>
      </c>
      <c r="D365" s="142" t="str">
        <f>IF(B171="","",IF(B171="Yes",VLOOKUP(A365,'Supporting Tables'!$F$72:$J$134,4,FALSE),"NA"))</f>
        <v>Medium</v>
      </c>
      <c r="E365" s="231"/>
      <c r="F365" s="53" t="s">
        <v>376</v>
      </c>
      <c r="G365" s="228"/>
      <c r="H365" s="16">
        <f>IF(G365="",0,VLOOKUP(G365,'Supporting Tables'!$A$90:$B$93,2,FALSE))</f>
        <v>0</v>
      </c>
      <c r="I365" s="142" t="str">
        <f>IF(G171="","",IF(G171="Yes",VLOOKUP(F365,'Supporting Tables'!$F$72:$J$134,4,FALSE),"NA"))</f>
        <v>NA</v>
      </c>
      <c r="J365" s="231"/>
      <c r="K365" s="36"/>
      <c r="L365" s="16"/>
      <c r="M365" s="16"/>
      <c r="N365" s="16"/>
      <c r="O365" s="16"/>
      <c r="P365" s="36"/>
      <c r="Q365" s="16"/>
      <c r="R365" s="16"/>
      <c r="S365" s="16"/>
      <c r="T365" s="134"/>
      <c r="U365" s="181"/>
    </row>
    <row r="366" spans="1:21" ht="34">
      <c r="A366" s="53" t="s">
        <v>369</v>
      </c>
      <c r="B366" s="228" t="s">
        <v>129</v>
      </c>
      <c r="C366" s="16">
        <f>IF(B366="",0,VLOOKUP(B366,'Supporting Tables'!$A$90:$B$93,2,FALSE))</f>
        <v>1</v>
      </c>
      <c r="D366" s="142" t="str">
        <f>IF(B172="","",IF(B172="Yes",VLOOKUP(A366,'Supporting Tables'!$F$72:$J$134,4,FALSE),"NA"))</f>
        <v>Low</v>
      </c>
      <c r="E366" s="231"/>
      <c r="F366" s="53" t="s">
        <v>377</v>
      </c>
      <c r="G366" s="228"/>
      <c r="H366" s="16">
        <f>IF(G366="",0,VLOOKUP(G366,'Supporting Tables'!$A$90:$B$93,2,FALSE))</f>
        <v>0</v>
      </c>
      <c r="I366" s="142" t="str">
        <f>IF(G172="","",IF(G172="Yes",VLOOKUP(F366,'Supporting Tables'!$F$72:$J$134,4,FALSE),"NA"))</f>
        <v>NA</v>
      </c>
      <c r="J366" s="231"/>
      <c r="K366" s="36"/>
      <c r="L366" s="16"/>
      <c r="M366" s="16"/>
      <c r="N366" s="16"/>
      <c r="O366" s="16"/>
      <c r="P366" s="36"/>
      <c r="Q366" s="16"/>
      <c r="R366" s="16"/>
      <c r="S366" s="16"/>
      <c r="T366" s="134"/>
      <c r="U366" s="181"/>
    </row>
    <row r="367" spans="1:21" ht="34">
      <c r="A367" s="53" t="s">
        <v>370</v>
      </c>
      <c r="B367" s="228"/>
      <c r="C367" s="16">
        <f>IF(B367="",0,VLOOKUP(B367,'Supporting Tables'!$A$90:$B$93,2,FALSE))</f>
        <v>0</v>
      </c>
      <c r="D367" s="142" t="str">
        <f>IF(B173="","",IF(B173="Yes",VLOOKUP(A367,'Supporting Tables'!$F$72:$J$134,4,FALSE),"NA"))</f>
        <v>NA</v>
      </c>
      <c r="E367" s="231"/>
      <c r="F367" s="418" t="s">
        <v>563</v>
      </c>
      <c r="G367" s="228"/>
      <c r="H367" s="16">
        <f>IF(G367="",0,VLOOKUP(G367,'Supporting Tables'!$A$90:$B$93,2,FALSE))</f>
        <v>0</v>
      </c>
      <c r="I367" s="142" t="str">
        <f>IF(G173="","",IF(G173="Yes",VLOOKUP(F367,'Supporting Tables'!$F$72:$J$134,4,FALSE),"NA"))</f>
        <v>NA</v>
      </c>
      <c r="J367" s="231"/>
      <c r="K367" s="36"/>
      <c r="L367" s="16"/>
      <c r="M367" s="16"/>
      <c r="N367" s="16"/>
      <c r="O367" s="16"/>
      <c r="P367" s="36"/>
      <c r="Q367" s="16"/>
      <c r="R367" s="16"/>
      <c r="S367" s="16"/>
      <c r="T367" s="134"/>
      <c r="U367" s="181"/>
    </row>
    <row r="368" spans="1:21" ht="51">
      <c r="A368" s="53" t="s">
        <v>371</v>
      </c>
      <c r="B368" s="228" t="s">
        <v>129</v>
      </c>
      <c r="C368" s="16">
        <f>IF(B368="",0,VLOOKUP(B368,'Supporting Tables'!$A$90:$B$93,2,FALSE))</f>
        <v>1</v>
      </c>
      <c r="D368" s="142" t="str">
        <f>IF(B174="","",IF(B174="Yes",VLOOKUP(A368,'Supporting Tables'!$F$72:$J$134,4,FALSE),"NA"))</f>
        <v>Low</v>
      </c>
      <c r="E368" s="231"/>
      <c r="F368" s="418" t="s">
        <v>564</v>
      </c>
      <c r="G368" s="228" t="s">
        <v>130</v>
      </c>
      <c r="H368" s="16">
        <f>IF(G368="",0,VLOOKUP(G368,'Supporting Tables'!$A$90:$B$93,2,FALSE))</f>
        <v>2</v>
      </c>
      <c r="I368" s="142" t="str">
        <f>IF(G174="","",IF(G174="Yes",VLOOKUP(F368,'Supporting Tables'!$F$72:$J$134,4,FALSE),"NA"))</f>
        <v>Medium</v>
      </c>
      <c r="J368" s="231"/>
      <c r="K368" s="36"/>
      <c r="L368" s="16"/>
      <c r="M368" s="16"/>
      <c r="N368" s="16"/>
      <c r="O368" s="16"/>
      <c r="P368" s="36"/>
      <c r="Q368" s="16"/>
      <c r="R368" s="16"/>
      <c r="S368" s="16"/>
      <c r="T368" s="134"/>
      <c r="U368" s="181"/>
    </row>
    <row r="369" spans="1:21" ht="17">
      <c r="A369" s="53" t="s">
        <v>372</v>
      </c>
      <c r="B369" s="228" t="s">
        <v>129</v>
      </c>
      <c r="C369" s="16">
        <f>IF(B369="",0,VLOOKUP(B369,'Supporting Tables'!$A$90:$B$93,2,FALSE))</f>
        <v>1</v>
      </c>
      <c r="D369" s="142" t="str">
        <f>IF(B175="","",IF(B175="Yes",VLOOKUP(A369,'Supporting Tables'!$F$72:$J$134,4,FALSE),"NA"))</f>
        <v>Low</v>
      </c>
      <c r="E369" s="231"/>
      <c r="F369" s="53" t="s">
        <v>378</v>
      </c>
      <c r="G369" s="228"/>
      <c r="H369" s="16">
        <f>IF(G369="",0,VLOOKUP(G369,'Supporting Tables'!$A$90:$B$93,2,FALSE))</f>
        <v>0</v>
      </c>
      <c r="I369" s="142" t="str">
        <f>IF(G175="","",IF(G175="Yes",VLOOKUP(F369,'Supporting Tables'!$F$72:$J$134,4,FALSE),"NA"))</f>
        <v>NA</v>
      </c>
      <c r="J369" s="231"/>
      <c r="K369" s="36"/>
      <c r="L369" s="16"/>
      <c r="M369" s="16"/>
      <c r="N369" s="16"/>
      <c r="O369" s="16"/>
      <c r="P369" s="36"/>
      <c r="Q369" s="16"/>
      <c r="R369" s="16"/>
      <c r="S369" s="16"/>
      <c r="T369" s="134"/>
      <c r="U369" s="181"/>
    </row>
    <row r="370" spans="1:21" ht="34">
      <c r="A370" s="53" t="s">
        <v>373</v>
      </c>
      <c r="B370" s="228"/>
      <c r="C370" s="16">
        <f>IF(B370="",0,VLOOKUP(B370,'Supporting Tables'!$A$90:$B$93,2,FALSE))</f>
        <v>0</v>
      </c>
      <c r="D370" s="142" t="str">
        <f>IF(B176="","",IF(B176="Yes",VLOOKUP(A370,'Supporting Tables'!$F$72:$J$134,4,FALSE),"NA"))</f>
        <v>NA</v>
      </c>
      <c r="E370" s="231"/>
      <c r="F370" s="53" t="s">
        <v>379</v>
      </c>
      <c r="G370" s="228"/>
      <c r="H370" s="16">
        <f>IF(G370="",0,VLOOKUP(G370,'Supporting Tables'!$A$90:$B$93,2,FALSE))</f>
        <v>0</v>
      </c>
      <c r="I370" s="142" t="str">
        <f>IF(G176="","",IF(G176="Yes",VLOOKUP(F370,'Supporting Tables'!$F$72:$J$134,4,FALSE),"NA"))</f>
        <v>NA</v>
      </c>
      <c r="J370" s="231"/>
      <c r="K370" s="36"/>
      <c r="L370" s="16"/>
      <c r="M370" s="16"/>
      <c r="N370" s="16"/>
      <c r="O370" s="16"/>
      <c r="P370" s="36"/>
      <c r="Q370" s="16"/>
      <c r="R370" s="16"/>
      <c r="S370" s="16"/>
      <c r="T370" s="134"/>
      <c r="U370" s="181"/>
    </row>
    <row r="371" spans="1:21" ht="17">
      <c r="A371" s="53" t="s">
        <v>374</v>
      </c>
      <c r="B371" s="228"/>
      <c r="C371" s="16">
        <f>IF(B371="",0,VLOOKUP(B371,'Supporting Tables'!$A$90:$B$93,2,FALSE))</f>
        <v>0</v>
      </c>
      <c r="D371" s="142" t="str">
        <f>IF(B177="","",IF(B177="Yes",VLOOKUP(A371,'Supporting Tables'!$F$72:$J$134,4,FALSE),"NA"))</f>
        <v>NA</v>
      </c>
      <c r="E371" s="231"/>
      <c r="F371" s="53" t="s">
        <v>380</v>
      </c>
      <c r="G371" s="228"/>
      <c r="H371" s="16">
        <f>IF(G371="",0,VLOOKUP(G371,'Supporting Tables'!$A$90:$B$93,2,FALSE))</f>
        <v>0</v>
      </c>
      <c r="I371" s="142" t="str">
        <f>IF(G177="","",IF(G177="Yes",VLOOKUP(F371,'Supporting Tables'!$F$72:$J$134,4,FALSE),"NA"))</f>
        <v>NA</v>
      </c>
      <c r="J371" s="231"/>
      <c r="K371" s="36"/>
      <c r="L371" s="16"/>
      <c r="M371" s="16"/>
      <c r="N371" s="16"/>
      <c r="O371" s="16"/>
      <c r="P371" s="36"/>
      <c r="Q371" s="16"/>
      <c r="R371" s="16"/>
      <c r="S371" s="16"/>
      <c r="T371" s="134"/>
      <c r="U371" s="181"/>
    </row>
    <row r="372" spans="1:21" ht="34">
      <c r="A372" s="53" t="s">
        <v>375</v>
      </c>
      <c r="B372" s="228" t="s">
        <v>131</v>
      </c>
      <c r="C372" s="16">
        <f>IF(B372="",0,VLOOKUP(B372,'Supporting Tables'!$A$90:$B$93,2,FALSE))</f>
        <v>3</v>
      </c>
      <c r="D372" s="142" t="str">
        <f>IF(B178="","",IF(B178="Yes",VLOOKUP(A372,'Supporting Tables'!$F$72:$J$134,4,FALSE),"NA"))</f>
        <v>High</v>
      </c>
      <c r="E372" s="231"/>
      <c r="F372" s="53" t="s">
        <v>381</v>
      </c>
      <c r="G372" s="228" t="s">
        <v>405</v>
      </c>
      <c r="H372" s="16">
        <f>IF(G372="",0,VLOOKUP(G372,'Supporting Tables'!$A$90:$B$93,2,FALSE))</f>
        <v>4</v>
      </c>
      <c r="I372" s="142" t="str">
        <f>IF(G178="","",IF(G178="Yes",VLOOKUP(F372,'Supporting Tables'!$F$72:$J$134,4,FALSE),"NA"))</f>
        <v>Very high</v>
      </c>
      <c r="J372" s="231"/>
      <c r="K372" s="36"/>
      <c r="L372" s="16"/>
      <c r="M372" s="16"/>
      <c r="N372" s="16"/>
      <c r="O372" s="16"/>
      <c r="P372" s="36"/>
      <c r="Q372" s="16"/>
      <c r="R372" s="16"/>
      <c r="S372" s="16"/>
      <c r="T372" s="134"/>
      <c r="U372" s="181"/>
    </row>
    <row r="373" spans="1:21" ht="17">
      <c r="A373" s="53" t="s">
        <v>376</v>
      </c>
      <c r="B373" s="228"/>
      <c r="C373" s="16">
        <f>IF(B373="",0,VLOOKUP(B373,'Supporting Tables'!$A$90:$B$93,2,FALSE))</f>
        <v>0</v>
      </c>
      <c r="D373" s="142" t="str">
        <f>IF(B179="","",IF(B179="Yes",VLOOKUP(A373,'Supporting Tables'!$F$72:$J$134,4,FALSE),"NA"))</f>
        <v>NA</v>
      </c>
      <c r="E373" s="231"/>
      <c r="F373" s="53" t="s">
        <v>382</v>
      </c>
      <c r="G373" s="228"/>
      <c r="H373" s="16">
        <f>IF(G373="",0,VLOOKUP(G373,'Supporting Tables'!$A$90:$B$93,2,FALSE))</f>
        <v>0</v>
      </c>
      <c r="I373" s="142" t="str">
        <f>IF(G179="","",IF(G179="Yes",VLOOKUP(F373,'Supporting Tables'!$F$72:$J$134,4,FALSE),"NA"))</f>
        <v>NA</v>
      </c>
      <c r="J373" s="231"/>
      <c r="K373" s="36"/>
      <c r="L373" s="16"/>
      <c r="M373" s="16"/>
      <c r="N373" s="16"/>
      <c r="O373" s="16"/>
      <c r="P373" s="36"/>
      <c r="Q373" s="16"/>
      <c r="R373" s="16"/>
      <c r="S373" s="16"/>
      <c r="T373" s="134"/>
      <c r="U373" s="181"/>
    </row>
    <row r="374" spans="1:21" ht="34">
      <c r="A374" s="53" t="s">
        <v>377</v>
      </c>
      <c r="B374" s="228"/>
      <c r="C374" s="16">
        <f>IF(B374="",0,VLOOKUP(B374,'Supporting Tables'!$A$90:$B$93,2,FALSE))</f>
        <v>0</v>
      </c>
      <c r="D374" s="142" t="str">
        <f>IF(B180="","",IF(B180="Yes",VLOOKUP(A374,'Supporting Tables'!$F$72:$J$134,4,FALSE),"NA"))</f>
        <v>NA</v>
      </c>
      <c r="E374" s="231"/>
      <c r="F374" s="53" t="s">
        <v>383</v>
      </c>
      <c r="G374" s="228"/>
      <c r="H374" s="16">
        <f>IF(G374="",0,VLOOKUP(G374,'Supporting Tables'!$A$90:$B$93,2,FALSE))</f>
        <v>0</v>
      </c>
      <c r="I374" s="142" t="str">
        <f>IF(G180="","",IF(G180="Yes",VLOOKUP(F374,'Supporting Tables'!$F$72:$J$134,4,FALSE),"NA"))</f>
        <v>NA</v>
      </c>
      <c r="J374" s="231"/>
      <c r="K374" s="36"/>
      <c r="L374" s="16"/>
      <c r="M374" s="16"/>
      <c r="N374" s="16"/>
      <c r="O374" s="16"/>
      <c r="P374" s="36"/>
      <c r="Q374" s="16"/>
      <c r="R374" s="16"/>
      <c r="S374" s="16"/>
      <c r="T374" s="134"/>
      <c r="U374" s="181"/>
    </row>
    <row r="375" spans="1:21" ht="51">
      <c r="A375" s="416" t="s">
        <v>563</v>
      </c>
      <c r="B375" s="228" t="s">
        <v>131</v>
      </c>
      <c r="C375" s="16">
        <f>IF(B375="",0,VLOOKUP(B375,'Supporting Tables'!$A$90:$B$93,2,FALSE))</f>
        <v>3</v>
      </c>
      <c r="D375" s="142" t="str">
        <f>IF(B181="","",IF(B181="Yes",VLOOKUP(A375,'Supporting Tables'!$F$72:$J$134,4,FALSE),"NA"))</f>
        <v>High</v>
      </c>
      <c r="E375" s="231"/>
      <c r="F375" s="418" t="s">
        <v>565</v>
      </c>
      <c r="G375" s="228" t="s">
        <v>130</v>
      </c>
      <c r="H375" s="16">
        <f>IF(G375="",0,VLOOKUP(G375,'Supporting Tables'!$A$90:$B$93,2,FALSE))</f>
        <v>2</v>
      </c>
      <c r="I375" s="142" t="str">
        <f>IF(G181="","",IF(G181="Yes",VLOOKUP(F375,'Supporting Tables'!$F$72:$J$134,4,FALSE),"NA"))</f>
        <v>Medium</v>
      </c>
      <c r="J375" s="231"/>
      <c r="K375" s="36"/>
      <c r="L375" s="16"/>
      <c r="M375" s="16"/>
      <c r="N375" s="16"/>
      <c r="O375" s="16"/>
      <c r="P375" s="36"/>
      <c r="Q375" s="16"/>
      <c r="R375" s="16"/>
      <c r="S375" s="16"/>
      <c r="T375" s="134"/>
      <c r="U375" s="181"/>
    </row>
    <row r="376" spans="1:21" ht="68">
      <c r="A376" s="416" t="s">
        <v>564</v>
      </c>
      <c r="B376" s="228" t="s">
        <v>130</v>
      </c>
      <c r="C376" s="16">
        <f>IF(B376="",0,VLOOKUP(B376,'Supporting Tables'!$A$90:$B$93,2,FALSE))</f>
        <v>2</v>
      </c>
      <c r="D376" s="142" t="str">
        <f>IF(B182="","",IF(B182="Yes",VLOOKUP(A376,'Supporting Tables'!$F$72:$J$134,4,FALSE),"NA"))</f>
        <v>Medium</v>
      </c>
      <c r="E376" s="231"/>
      <c r="F376" s="418" t="s">
        <v>569</v>
      </c>
      <c r="G376" s="228"/>
      <c r="H376" s="16">
        <f>IF(G376="",0,VLOOKUP(G376,'Supporting Tables'!$A$90:$B$93,2,FALSE))</f>
        <v>0</v>
      </c>
      <c r="I376" s="142" t="str">
        <f>IF(G182="","",IF(G182="Yes",VLOOKUP(F376,'Supporting Tables'!$F$72:$J$134,4,FALSE),"NA"))</f>
        <v>NA</v>
      </c>
      <c r="J376" s="231"/>
      <c r="K376" s="36"/>
      <c r="L376" s="16"/>
      <c r="M376" s="16"/>
      <c r="N376" s="16"/>
      <c r="O376" s="16"/>
      <c r="P376" s="36"/>
      <c r="Q376" s="16"/>
      <c r="R376" s="16"/>
      <c r="S376" s="16"/>
      <c r="T376" s="134"/>
      <c r="U376" s="181"/>
    </row>
    <row r="377" spans="1:21" ht="51">
      <c r="A377" s="416" t="s">
        <v>565</v>
      </c>
      <c r="B377" s="228" t="s">
        <v>130</v>
      </c>
      <c r="C377" s="16">
        <f>IF(B377="",0,VLOOKUP(B377,'Supporting Tables'!$A$90:$B$93,2,FALSE))</f>
        <v>2</v>
      </c>
      <c r="D377" s="142" t="str">
        <f>IF(B183="","",IF(B183="Yes",VLOOKUP(A377,'Supporting Tables'!$F$72:$J$134,4,FALSE),"NA"))</f>
        <v>Medium</v>
      </c>
      <c r="E377" s="231"/>
      <c r="F377" s="53" t="s">
        <v>303</v>
      </c>
      <c r="G377" s="16"/>
      <c r="H377" s="16"/>
      <c r="I377" s="142"/>
      <c r="J377" s="231"/>
      <c r="K377" s="36"/>
      <c r="L377" s="16"/>
      <c r="M377" s="16"/>
      <c r="N377" s="16"/>
      <c r="O377" s="16"/>
      <c r="P377" s="36"/>
      <c r="Q377" s="16"/>
      <c r="R377" s="16"/>
      <c r="S377" s="16"/>
      <c r="T377" s="134"/>
      <c r="U377" s="181"/>
    </row>
    <row r="378" spans="1:21" ht="17">
      <c r="A378" s="416" t="s">
        <v>569</v>
      </c>
      <c r="B378" s="228"/>
      <c r="C378" s="16">
        <f>IF(B378="",0,VLOOKUP(B378,'Supporting Tables'!$A$90:$B$93,2,FALSE))</f>
        <v>0</v>
      </c>
      <c r="D378" s="142" t="str">
        <f>IF(B184="","",IF(B184="Yes",VLOOKUP(A378,'Supporting Tables'!$F$72:$J$134,4,FALSE),"NA"))</f>
        <v>NA</v>
      </c>
      <c r="E378" s="231"/>
      <c r="F378" s="111" t="str">
        <f>IF(F184&lt;&gt;"",F184,"")</f>
        <v/>
      </c>
      <c r="G378" s="228"/>
      <c r="H378" s="16">
        <f>IF(G378="",0,VLOOKUP(G378,'Supporting Tables'!$A$90:$B$93,2,FALSE))</f>
        <v>0</v>
      </c>
      <c r="I378" s="142" t="str">
        <f>IF(G184="","",IF(G184="Yes",VLOOKUP(F378,'Supporting Tables'!$F$72:$J$134,4,FALSE),"NA"))</f>
        <v/>
      </c>
      <c r="J378" s="231"/>
      <c r="K378" s="36"/>
      <c r="L378" s="16"/>
      <c r="M378" s="16"/>
      <c r="N378" s="16"/>
      <c r="O378" s="16"/>
      <c r="P378" s="36"/>
      <c r="Q378" s="16"/>
      <c r="R378" s="16"/>
      <c r="S378" s="16"/>
      <c r="T378" s="134"/>
      <c r="U378" s="181"/>
    </row>
    <row r="379" spans="1:21" ht="17">
      <c r="A379" s="53" t="s">
        <v>379</v>
      </c>
      <c r="B379" s="228"/>
      <c r="C379" s="16">
        <f>IF(B379="",0,VLOOKUP(B379,'Supporting Tables'!$A$90:$B$93,2,FALSE))</f>
        <v>0</v>
      </c>
      <c r="D379" s="142" t="str">
        <f>IF(B185="","",IF(B185="Yes",VLOOKUP(A379,'Supporting Tables'!$F$72:$J$134,4,FALSE),"NA"))</f>
        <v>NA</v>
      </c>
      <c r="E379" s="231"/>
      <c r="J379" s="16"/>
      <c r="K379" s="36"/>
      <c r="L379" s="16"/>
      <c r="M379" s="16"/>
      <c r="N379" s="16"/>
      <c r="O379" s="16"/>
      <c r="P379" s="36"/>
      <c r="Q379" s="16"/>
      <c r="R379" s="16"/>
      <c r="S379" s="16"/>
      <c r="T379" s="134"/>
      <c r="U379" s="181"/>
    </row>
    <row r="380" spans="1:21" ht="17">
      <c r="A380" s="53" t="s">
        <v>380</v>
      </c>
      <c r="B380" s="228"/>
      <c r="C380" s="16">
        <f>IF(B380="",0,VLOOKUP(B380,'Supporting Tables'!$A$90:$B$93,2,FALSE))</f>
        <v>0</v>
      </c>
      <c r="D380" s="142" t="str">
        <f>IF(B186="","",IF(B186="Yes",VLOOKUP(A380,'Supporting Tables'!$F$72:$J$134,4,FALSE),"NA"))</f>
        <v>NA</v>
      </c>
      <c r="E380" s="231"/>
      <c r="F380" s="15"/>
      <c r="I380" s="142" t="str">
        <f>IF(G184="","",IF(G184="Yes",VLOOKUP(F378,'Supporting Tables'!$F$72:$J$134,4,FALSE),"NA"))</f>
        <v/>
      </c>
      <c r="J380" s="231"/>
      <c r="K380" s="36"/>
      <c r="L380" s="16"/>
      <c r="M380" s="16"/>
      <c r="N380" s="16"/>
      <c r="O380" s="16"/>
      <c r="P380" s="36"/>
      <c r="Q380" s="16"/>
      <c r="R380" s="16"/>
      <c r="S380" s="16"/>
      <c r="T380" s="134"/>
      <c r="U380" s="181"/>
    </row>
    <row r="381" spans="1:21" ht="17">
      <c r="A381" s="53" t="s">
        <v>303</v>
      </c>
      <c r="B381" s="16"/>
      <c r="C381" s="16"/>
      <c r="D381" s="16"/>
      <c r="E381" s="16"/>
      <c r="F381" s="36"/>
      <c r="G381" s="16"/>
      <c r="H381" s="16"/>
      <c r="I381" s="16"/>
      <c r="J381" s="16"/>
      <c r="K381" s="36"/>
      <c r="L381" s="16"/>
      <c r="M381" s="16"/>
      <c r="N381" s="16"/>
      <c r="O381" s="16"/>
      <c r="P381" s="36"/>
      <c r="Q381" s="16"/>
      <c r="R381" s="16"/>
      <c r="S381" s="16"/>
      <c r="T381" s="134"/>
      <c r="U381" s="181"/>
    </row>
    <row r="382" spans="1:21">
      <c r="A382" s="111" t="str">
        <f>IF(A188&lt;&gt;"",A188,"")</f>
        <v/>
      </c>
      <c r="B382" s="228"/>
      <c r="C382" s="16">
        <f>IF(B382="",0,VLOOKUP(B382,'Supporting Tables'!$A$90:$B$93,2,FALSE))</f>
        <v>0</v>
      </c>
      <c r="D382" s="142" t="str">
        <f>IF(B188="","",IF(B188="Yes",VLOOKUP(A382,'Supporting Tables'!$F$72:$J$134,4,FALSE),"NA"))</f>
        <v/>
      </c>
      <c r="E382" s="231"/>
      <c r="F382" s="36"/>
      <c r="G382" s="16"/>
      <c r="H382" s="16"/>
      <c r="I382" s="142"/>
      <c r="J382" s="16"/>
      <c r="K382" s="36"/>
      <c r="L382" s="16"/>
      <c r="M382" s="16"/>
      <c r="N382" s="16"/>
      <c r="O382" s="16"/>
      <c r="P382" s="36"/>
      <c r="Q382" s="16"/>
      <c r="R382" s="16"/>
      <c r="S382" s="16"/>
      <c r="T382" s="134"/>
      <c r="U382" s="181"/>
    </row>
    <row r="383" spans="1:21">
      <c r="A383" s="36"/>
      <c r="B383" s="16"/>
      <c r="C383" s="16"/>
      <c r="D383" s="16"/>
      <c r="E383" s="16"/>
      <c r="F383" s="36"/>
      <c r="G383" s="16"/>
      <c r="H383" s="16"/>
      <c r="I383" s="16"/>
      <c r="J383" s="16"/>
      <c r="K383" s="36"/>
      <c r="L383" s="16"/>
      <c r="M383" s="16"/>
      <c r="N383" s="16"/>
      <c r="O383" s="16"/>
      <c r="P383" s="36"/>
      <c r="Q383" s="16"/>
      <c r="R383" s="16"/>
      <c r="S383" s="16"/>
      <c r="T383" s="134"/>
      <c r="U383" s="181"/>
    </row>
    <row r="384" spans="1:21" ht="19">
      <c r="A384" s="56" t="s">
        <v>414</v>
      </c>
      <c r="B384" s="28" t="str">
        <f>IF(MAX(C323:C382)&gt;0,IF(C384&lt;='Supporting Tables'!$B$90,'Supporting Tables'!$A$90,IF(C384&lt;='Supporting Tables'!$B$91,'Supporting Tables'!$A$91,IF(C384&lt;='Supporting Tables'!$B$92,'Supporting Tables'!$A$92,'Supporting Tables'!$A$93)))," ")</f>
        <v>Medium</v>
      </c>
      <c r="C384" s="28">
        <f t="array" ref="C384">MEDIAN(IF(C323:C382&lt;&gt;0,C323:C382))</f>
        <v>2</v>
      </c>
      <c r="D384" s="28"/>
      <c r="E384" s="28"/>
      <c r="F384" s="56" t="s">
        <v>414</v>
      </c>
      <c r="G384" s="28" t="str">
        <f>IF(MAX(H323:H378)&gt;0,IF(H378&lt;='Supporting Tables'!$B$90,'Supporting Tables'!$A$90,IF(H378&lt;='Supporting Tables'!$B$91,'Supporting Tables'!$A$91,IF(H378&lt;='Supporting Tables'!$B$92,'Supporting Tables'!$A$92,'Supporting Tables'!$A$93)))," ")</f>
        <v>Low</v>
      </c>
      <c r="H384" s="28">
        <f t="array" ref="H384">MEDIAN(IF(H323:H378&lt;&gt;0,H323:H378))</f>
        <v>2</v>
      </c>
      <c r="I384" s="28"/>
      <c r="J384" s="28"/>
      <c r="K384" s="56" t="s">
        <v>414</v>
      </c>
      <c r="L384" s="28" t="str">
        <f>IF(MAX(M323:M357)&gt;0,IF(M384&lt;='Supporting Tables'!$B$90,'Supporting Tables'!$A$90,IF(M384&lt;='Supporting Tables'!$B$91,'Supporting Tables'!$A$91,IF(M384&lt;='Supporting Tables'!$B$92,'Supporting Tables'!$A$92,'Supporting Tables'!$A$93)))," ")</f>
        <v>Medium</v>
      </c>
      <c r="M384" s="28">
        <f t="array" ref="M384">MEDIAN(IF(M323:M357&lt;&gt;0,M323:M357))</f>
        <v>2</v>
      </c>
      <c r="N384" s="28"/>
      <c r="O384" s="28"/>
      <c r="P384" s="56" t="s">
        <v>414</v>
      </c>
      <c r="Q384" s="28" t="str">
        <f>IF(MAX(R323:R352)&gt;0,IF(R384&lt;='Supporting Tables'!$B$90,'Supporting Tables'!$A$90,IF(R384&lt;='Supporting Tables'!$B$91,'Supporting Tables'!$A$91,IF(R384&lt;='Supporting Tables'!$B$92,'Supporting Tables'!$A$92,'Supporting Tables'!$A$93)))," ")</f>
        <v>Medium</v>
      </c>
      <c r="R384" s="28">
        <f t="array" ref="R384">MEDIAN(IF(R323:R352&lt;&gt;0,R323:R352))</f>
        <v>2</v>
      </c>
      <c r="S384" s="28"/>
      <c r="T384" s="134"/>
      <c r="U384" s="181"/>
    </row>
    <row r="385" spans="1:21" ht="19">
      <c r="A385" s="321" t="s">
        <v>399</v>
      </c>
      <c r="B385" s="322"/>
      <c r="C385" s="322"/>
      <c r="D385" s="322"/>
      <c r="E385" s="217"/>
      <c r="F385" s="322" t="s">
        <v>399</v>
      </c>
      <c r="G385" s="322"/>
      <c r="H385" s="322"/>
      <c r="I385" s="322"/>
      <c r="J385" s="217"/>
      <c r="K385" s="322" t="s">
        <v>399</v>
      </c>
      <c r="L385" s="322"/>
      <c r="M385" s="322"/>
      <c r="N385" s="322"/>
      <c r="O385" s="217"/>
      <c r="P385" s="322" t="s">
        <v>399</v>
      </c>
      <c r="Q385" s="322"/>
      <c r="R385" s="322"/>
      <c r="S385" s="322"/>
      <c r="T385" s="217"/>
      <c r="U385" s="181"/>
    </row>
    <row r="386" spans="1:21" ht="19">
      <c r="A386" s="323" t="s">
        <v>388</v>
      </c>
      <c r="B386" s="324"/>
      <c r="C386" s="324"/>
      <c r="D386" s="324"/>
      <c r="E386" s="216" t="s">
        <v>36</v>
      </c>
      <c r="F386" s="324" t="s">
        <v>388</v>
      </c>
      <c r="G386" s="324"/>
      <c r="H386" s="324"/>
      <c r="I386" s="324"/>
      <c r="J386" s="216" t="s">
        <v>36</v>
      </c>
      <c r="K386" s="324" t="s">
        <v>388</v>
      </c>
      <c r="L386" s="324"/>
      <c r="M386" s="324"/>
      <c r="N386" s="324"/>
      <c r="O386" s="216" t="s">
        <v>36</v>
      </c>
      <c r="P386" s="324" t="s">
        <v>388</v>
      </c>
      <c r="Q386" s="324"/>
      <c r="R386" s="324"/>
      <c r="S386" s="324"/>
      <c r="T386" s="216" t="s">
        <v>36</v>
      </c>
      <c r="U386" s="181"/>
    </row>
    <row r="387" spans="1:21" ht="17">
      <c r="A387" s="53" t="s">
        <v>340</v>
      </c>
      <c r="B387" s="222"/>
      <c r="C387" s="16">
        <f>IF(B387="",0,VLOOKUP(B387,'Supporting Tables'!$A$90:$B$93,2,FALSE))</f>
        <v>0</v>
      </c>
      <c r="D387" s="142" t="str">
        <f>IF(B129="","",IF(B129="Yes",VLOOKUP(A387,'Supporting Tables'!$F$72:$J$134,5,FALSE),"NA"))</f>
        <v>NA</v>
      </c>
      <c r="E387" s="231"/>
      <c r="F387" s="53" t="s">
        <v>340</v>
      </c>
      <c r="G387" s="222"/>
      <c r="H387" s="16">
        <f>IF(G387="",0,VLOOKUP(G387,'Supporting Tables'!$A$90:$B$93,2,FALSE))</f>
        <v>0</v>
      </c>
      <c r="I387" s="142" t="str">
        <f>IF(G129="","",IF(G129="Yes",VLOOKUP(F387,'Supporting Tables'!$F$72:$J$134,5,FALSE),"NA"))</f>
        <v>NA</v>
      </c>
      <c r="J387" s="231"/>
      <c r="K387" s="53" t="s">
        <v>570</v>
      </c>
      <c r="L387" s="222" t="s">
        <v>129</v>
      </c>
      <c r="M387" s="16">
        <f>IF(L387="",0,VLOOKUP(L387,'Supporting Tables'!$A$90:$B$93,2,FALSE))</f>
        <v>1</v>
      </c>
      <c r="N387" s="142" t="str">
        <f>IF(L129="","",IF(L129="Yes",VLOOKUP(K387,'Supporting Tables'!$F$72:$J$134,5,FALSE),"NA"))</f>
        <v>Low</v>
      </c>
      <c r="O387" s="415"/>
      <c r="P387" s="53" t="s">
        <v>19</v>
      </c>
      <c r="Q387" s="228" t="s">
        <v>130</v>
      </c>
      <c r="R387" s="16">
        <f>IF(Q387="",0,VLOOKUP(Q387,'Supporting Tables'!$A$90:$B$93,2,FALSE))</f>
        <v>2</v>
      </c>
      <c r="S387" s="142" t="str">
        <f>IF(Q129="","",IF(Q129="Yes",VLOOKUP(P387,'Supporting Tables'!$F$72:$J$134,5,FALSE),"NA"))</f>
        <v>Medium</v>
      </c>
      <c r="T387" s="415"/>
      <c r="U387" s="181"/>
    </row>
    <row r="388" spans="1:21" ht="17">
      <c r="A388" s="53" t="s">
        <v>341</v>
      </c>
      <c r="B388" s="228"/>
      <c r="C388" s="16">
        <f>IF(B388="",0,VLOOKUP(B388,'Supporting Tables'!$A$90:$B$93,2,FALSE))</f>
        <v>0</v>
      </c>
      <c r="D388" s="142" t="str">
        <f>IF(B130="","",IF(B130="Yes",VLOOKUP(A388,'Supporting Tables'!$F$72:$J$134,5,FALSE),"NA"))</f>
        <v>NA</v>
      </c>
      <c r="E388" s="231"/>
      <c r="F388" s="53" t="s">
        <v>341</v>
      </c>
      <c r="G388" s="228"/>
      <c r="H388" s="16">
        <f>IF(G388="",0,VLOOKUP(G388,'Supporting Tables'!$A$90:$B$93,2,FALSE))</f>
        <v>0</v>
      </c>
      <c r="I388" s="142" t="str">
        <f>IF(G130="","",IF(G130="Yes",VLOOKUP(F388,'Supporting Tables'!$F$72:$J$134,5,FALSE),"NA"))</f>
        <v>NA</v>
      </c>
      <c r="J388" s="231"/>
      <c r="K388" s="53" t="s">
        <v>352</v>
      </c>
      <c r="L388" s="222" t="s">
        <v>129</v>
      </c>
      <c r="M388" s="16">
        <f>IF(L388="",0,VLOOKUP(L388,'Supporting Tables'!$A$90:$B$93,2,FALSE))</f>
        <v>1</v>
      </c>
      <c r="N388" s="142" t="str">
        <f>IF(L130="","",IF(L130="Yes",VLOOKUP(K388,'Supporting Tables'!$F$72:$J$134,5,FALSE),"NA"))</f>
        <v>Low</v>
      </c>
      <c r="O388" s="415"/>
      <c r="P388" s="53" t="s">
        <v>570</v>
      </c>
      <c r="Q388" s="222" t="s">
        <v>129</v>
      </c>
      <c r="R388" s="16">
        <f>IF(Q388="",0,VLOOKUP(Q388,'Supporting Tables'!$A$90:$B$93,2,FALSE))</f>
        <v>1</v>
      </c>
      <c r="S388" s="142" t="str">
        <f>IF(Q130="","",IF(Q130="Yes",VLOOKUP(P388,'Supporting Tables'!$F$72:$J$134,5,FALSE),"NA"))</f>
        <v>Low</v>
      </c>
      <c r="T388" s="415"/>
      <c r="U388" s="181"/>
    </row>
    <row r="389" spans="1:21" ht="17">
      <c r="A389" s="53" t="s">
        <v>342</v>
      </c>
      <c r="B389" s="228" t="s">
        <v>129</v>
      </c>
      <c r="C389" s="16">
        <f>IF(B389="",0,VLOOKUP(B389,'Supporting Tables'!$A$90:$B$93,2,FALSE))</f>
        <v>1</v>
      </c>
      <c r="D389" s="142" t="str">
        <f>IF(B131="","",IF(B131="Yes",VLOOKUP(A389,'Supporting Tables'!$F$72:$J$134,5,FALSE),"NA"))</f>
        <v>Low</v>
      </c>
      <c r="E389" s="231"/>
      <c r="F389" s="53" t="s">
        <v>342</v>
      </c>
      <c r="G389" s="228" t="s">
        <v>129</v>
      </c>
      <c r="H389" s="16">
        <f>IF(G389="",0,VLOOKUP(G389,'Supporting Tables'!$A$90:$B$93,2,FALSE))</f>
        <v>1</v>
      </c>
      <c r="I389" s="142" t="str">
        <f>IF(G131="","",IF(G131="Yes",VLOOKUP(F389,'Supporting Tables'!$F$72:$J$134,5,FALSE),"NA"))</f>
        <v>Low</v>
      </c>
      <c r="J389" s="231"/>
      <c r="K389" s="53" t="s">
        <v>353</v>
      </c>
      <c r="L389" s="228" t="s">
        <v>130</v>
      </c>
      <c r="M389" s="16">
        <f>IF(L389="",0,VLOOKUP(L389,'Supporting Tables'!$A$90:$B$93,2,FALSE))</f>
        <v>2</v>
      </c>
      <c r="N389" s="142" t="str">
        <f>IF(L131="","",IF(L131="Yes",VLOOKUP(K389,'Supporting Tables'!$F$72:$J$134,5,FALSE),"NA"))</f>
        <v>Medium</v>
      </c>
      <c r="O389" s="415"/>
      <c r="P389" s="53" t="s">
        <v>351</v>
      </c>
      <c r="Q389" s="222" t="s">
        <v>129</v>
      </c>
      <c r="R389" s="16">
        <f>IF(Q389="",0,VLOOKUP(Q389,'Supporting Tables'!$A$90:$B$93,2,FALSE))</f>
        <v>1</v>
      </c>
      <c r="S389" s="142" t="str">
        <f>IF(Q131="","",IF(Q131="Yes",VLOOKUP(P389,'Supporting Tables'!$F$72:$J$134,5,FALSE),"NA"))</f>
        <v>Low</v>
      </c>
      <c r="T389" s="415"/>
      <c r="U389" s="181"/>
    </row>
    <row r="390" spans="1:21" ht="51">
      <c r="A390" s="53" t="s">
        <v>19</v>
      </c>
      <c r="B390" s="228" t="s">
        <v>130</v>
      </c>
      <c r="C390" s="16">
        <f>IF(B390="",0,VLOOKUP(B390,'Supporting Tables'!$A$90:$B$93,2,FALSE))</f>
        <v>2</v>
      </c>
      <c r="D390" s="142" t="str">
        <f>IF(B132="","",IF(B132="Yes",VLOOKUP(A390,'Supporting Tables'!$F$72:$J$134,5,FALSE),"NA"))</f>
        <v>Medium</v>
      </c>
      <c r="E390" s="231"/>
      <c r="F390" s="53" t="s">
        <v>343</v>
      </c>
      <c r="G390" s="228" t="s">
        <v>130</v>
      </c>
      <c r="H390" s="16">
        <f>IF(G390="",0,VLOOKUP(G390,'Supporting Tables'!$A$90:$B$93,2,FALSE))</f>
        <v>2</v>
      </c>
      <c r="I390" s="142" t="str">
        <f>IF(G132="","",IF(G132="Yes",VLOOKUP(F390,'Supporting Tables'!$F$72:$J$134,5,FALSE),"NA"))</f>
        <v>Medium</v>
      </c>
      <c r="J390" s="231"/>
      <c r="K390" s="53" t="s">
        <v>355</v>
      </c>
      <c r="L390" s="222" t="s">
        <v>129</v>
      </c>
      <c r="M390" s="16">
        <f>IF(L390="",0,VLOOKUP(L390,'Supporting Tables'!$A$90:$B$93,2,FALSE))</f>
        <v>1</v>
      </c>
      <c r="N390" s="142" t="str">
        <f>IF(L132="","",IF(L132="Yes",VLOOKUP(K390,'Supporting Tables'!$F$72:$J$134,5,FALSE),"NA"))</f>
        <v>Low</v>
      </c>
      <c r="O390" s="415"/>
      <c r="P390" s="53" t="s">
        <v>352</v>
      </c>
      <c r="Q390" s="222" t="s">
        <v>129</v>
      </c>
      <c r="R390" s="16">
        <f>IF(Q390="",0,VLOOKUP(Q390,'Supporting Tables'!$A$90:$B$93,2,FALSE))</f>
        <v>1</v>
      </c>
      <c r="S390" s="142" t="str">
        <f>IF(Q132="","",IF(Q132="Yes",VLOOKUP(P390,'Supporting Tables'!$F$72:$J$134,5,FALSE),"NA"))</f>
        <v>Low</v>
      </c>
      <c r="T390" s="415"/>
      <c r="U390" s="181"/>
    </row>
    <row r="391" spans="1:21" ht="51">
      <c r="A391" s="53" t="s">
        <v>343</v>
      </c>
      <c r="B391" s="228" t="s">
        <v>130</v>
      </c>
      <c r="C391" s="16">
        <f>IF(B391="",0,VLOOKUP(B391,'Supporting Tables'!$A$90:$B$93,2,FALSE))</f>
        <v>2</v>
      </c>
      <c r="D391" s="142" t="str">
        <f>IF(B133="","",IF(B133="Yes",VLOOKUP(A391,'Supporting Tables'!$F$72:$J$134,5,FALSE),"NA"))</f>
        <v>Medium</v>
      </c>
      <c r="E391" s="231"/>
      <c r="F391" s="53" t="s">
        <v>344</v>
      </c>
      <c r="G391" s="228" t="s">
        <v>129</v>
      </c>
      <c r="H391" s="16">
        <f>IF(G391="",0,VLOOKUP(G391,'Supporting Tables'!$A$90:$B$93,2,FALSE))</f>
        <v>1</v>
      </c>
      <c r="I391" s="142" t="str">
        <f>IF(G133="","",IF(G133="Yes",VLOOKUP(F391,'Supporting Tables'!$F$72:$J$134,5,FALSE),"NA"))</f>
        <v>Low</v>
      </c>
      <c r="J391" s="231"/>
      <c r="K391" s="53" t="s">
        <v>357</v>
      </c>
      <c r="L391" s="228" t="s">
        <v>130</v>
      </c>
      <c r="M391" s="16">
        <f>IF(L391="",0,VLOOKUP(L391,'Supporting Tables'!$A$90:$B$93,2,FALSE))</f>
        <v>2</v>
      </c>
      <c r="N391" s="142" t="str">
        <f>IF(L133="","",IF(L133="Yes",VLOOKUP(K391,'Supporting Tables'!$F$72:$J$134,5,FALSE),"NA"))</f>
        <v>Medium</v>
      </c>
      <c r="O391" s="415"/>
      <c r="P391" s="53" t="s">
        <v>353</v>
      </c>
      <c r="Q391" s="228" t="s">
        <v>130</v>
      </c>
      <c r="R391" s="16">
        <f>IF(Q391="",0,VLOOKUP(Q391,'Supporting Tables'!$A$90:$B$93,2,FALSE))</f>
        <v>2</v>
      </c>
      <c r="S391" s="142" t="str">
        <f>IF(Q133="","",IF(Q133="Yes",VLOOKUP(P391,'Supporting Tables'!$F$72:$J$134,5,FALSE),"NA"))</f>
        <v>Medium</v>
      </c>
      <c r="T391" s="415"/>
      <c r="U391" s="181"/>
    </row>
    <row r="392" spans="1:21" ht="51">
      <c r="A392" s="53" t="s">
        <v>344</v>
      </c>
      <c r="B392" s="228" t="s">
        <v>129</v>
      </c>
      <c r="C392" s="16">
        <f>IF(B392="",0,VLOOKUP(B392,'Supporting Tables'!$A$90:$B$93,2,FALSE))</f>
        <v>1</v>
      </c>
      <c r="D392" s="142" t="str">
        <f>IF(B134="","",IF(B134="Yes",VLOOKUP(A392,'Supporting Tables'!$F$72:$J$134,5,FALSE),"NA"))</f>
        <v>Low</v>
      </c>
      <c r="E392" s="231"/>
      <c r="F392" s="53" t="s">
        <v>345</v>
      </c>
      <c r="G392" s="228" t="s">
        <v>129</v>
      </c>
      <c r="H392" s="16">
        <f>IF(G392="",0,VLOOKUP(G392,'Supporting Tables'!$A$90:$B$93,2,FALSE))</f>
        <v>1</v>
      </c>
      <c r="I392" s="142" t="str">
        <f>IF(G134="","",IF(G134="Yes",VLOOKUP(F392,'Supporting Tables'!$F$72:$J$134,5,FALSE),"NA"))</f>
        <v>Low</v>
      </c>
      <c r="J392" s="231"/>
      <c r="K392" s="53" t="s">
        <v>358</v>
      </c>
      <c r="L392" s="222" t="s">
        <v>129</v>
      </c>
      <c r="M392" s="16">
        <f>IF(L392="",0,VLOOKUP(L392,'Supporting Tables'!$A$90:$B$93,2,FALSE))</f>
        <v>1</v>
      </c>
      <c r="N392" s="142" t="str">
        <f>IF(L134="","",IF(L134="Yes",VLOOKUP(K392,'Supporting Tables'!$F$72:$J$134,5,FALSE),"NA"))</f>
        <v>Low</v>
      </c>
      <c r="O392" s="415"/>
      <c r="P392" s="53" t="s">
        <v>357</v>
      </c>
      <c r="Q392" s="228" t="s">
        <v>130</v>
      </c>
      <c r="R392" s="16">
        <f>IF(Q392="",0,VLOOKUP(Q392,'Supporting Tables'!$A$90:$B$93,2,FALSE))</f>
        <v>2</v>
      </c>
      <c r="S392" s="142" t="str">
        <f>IF(Q134="","",IF(Q134="Yes",VLOOKUP(P392,'Supporting Tables'!$F$72:$J$134,5,FALSE),"NA"))</f>
        <v>Medium</v>
      </c>
      <c r="T392" s="415"/>
      <c r="U392" s="181"/>
    </row>
    <row r="393" spans="1:21" ht="34">
      <c r="A393" s="53" t="s">
        <v>345</v>
      </c>
      <c r="B393" s="228" t="s">
        <v>129</v>
      </c>
      <c r="C393" s="16">
        <f>IF(B393="",0,VLOOKUP(B393,'Supporting Tables'!$A$90:$B$93,2,FALSE))</f>
        <v>1</v>
      </c>
      <c r="D393" s="142" t="str">
        <f>IF(B135="","",IF(B135="Yes",VLOOKUP(A393,'Supporting Tables'!$F$72:$J$134,5,FALSE),"NA"))</f>
        <v>Low</v>
      </c>
      <c r="E393" s="231"/>
      <c r="F393" s="53" t="s">
        <v>346</v>
      </c>
      <c r="G393" s="228" t="s">
        <v>129</v>
      </c>
      <c r="H393" s="16">
        <f>IF(G393="",0,VLOOKUP(G393,'Supporting Tables'!$A$90:$B$93,2,FALSE))</f>
        <v>1</v>
      </c>
      <c r="I393" s="142" t="str">
        <f>IF(G135="","",IF(G135="Yes",VLOOKUP(F393,'Supporting Tables'!$F$72:$J$134,5,FALSE),"NA"))</f>
        <v>Low</v>
      </c>
      <c r="J393" s="231"/>
      <c r="K393" s="53" t="s">
        <v>31</v>
      </c>
      <c r="L393" s="228" t="s">
        <v>130</v>
      </c>
      <c r="M393" s="16">
        <f>IF(L393="",0,VLOOKUP(L393,'Supporting Tables'!$A$90:$B$93,2,FALSE))</f>
        <v>2</v>
      </c>
      <c r="N393" s="142" t="str">
        <f>IF(L135="","",IF(L135="Yes",VLOOKUP(K393,'Supporting Tables'!$F$72:$J$134,5,FALSE),"NA"))</f>
        <v>Medium</v>
      </c>
      <c r="O393" s="415"/>
      <c r="P393" s="53" t="s">
        <v>358</v>
      </c>
      <c r="Q393" s="222" t="s">
        <v>129</v>
      </c>
      <c r="R393" s="16">
        <f>IF(Q393="",0,VLOOKUP(Q393,'Supporting Tables'!$A$90:$B$93,2,FALSE))</f>
        <v>1</v>
      </c>
      <c r="S393" s="142" t="str">
        <f>IF(Q135="","",IF(Q135="Yes",VLOOKUP(P393,'Supporting Tables'!$F$72:$J$134,5,FALSE),"NA"))</f>
        <v>Low</v>
      </c>
      <c r="T393" s="415"/>
      <c r="U393" s="181"/>
    </row>
    <row r="394" spans="1:21" ht="51">
      <c r="A394" s="53" t="s">
        <v>346</v>
      </c>
      <c r="B394" s="228" t="s">
        <v>129</v>
      </c>
      <c r="C394" s="16">
        <f>IF(B394="",0,VLOOKUP(B394,'Supporting Tables'!$A$90:$B$93,2,FALSE))</f>
        <v>1</v>
      </c>
      <c r="D394" s="142" t="str">
        <f>IF(B136="","",IF(B136="Yes",VLOOKUP(A394,'Supporting Tables'!$F$72:$J$134,5,FALSE),"NA"))</f>
        <v>Low</v>
      </c>
      <c r="E394" s="231"/>
      <c r="F394" s="53" t="s">
        <v>347</v>
      </c>
      <c r="G394" s="228" t="s">
        <v>129</v>
      </c>
      <c r="H394" s="16">
        <f>IF(G394="",0,VLOOKUP(G394,'Supporting Tables'!$A$90:$B$93,2,FALSE))</f>
        <v>1</v>
      </c>
      <c r="I394" s="142" t="str">
        <f>IF(G136="","",IF(G136="Yes",VLOOKUP(F394,'Supporting Tables'!$F$72:$J$134,5,FALSE),"NA"))</f>
        <v>Low</v>
      </c>
      <c r="J394" s="231"/>
      <c r="K394" s="53" t="s">
        <v>359</v>
      </c>
      <c r="L394" s="228" t="s">
        <v>130</v>
      </c>
      <c r="M394" s="16">
        <f>IF(L394="",0,VLOOKUP(L394,'Supporting Tables'!$A$90:$B$93,2,FALSE))</f>
        <v>2</v>
      </c>
      <c r="N394" s="142" t="str">
        <f>IF(L136="","",IF(L136="Yes",VLOOKUP(K394,'Supporting Tables'!$F$72:$J$134,5,FALSE),"NA"))</f>
        <v>Medium</v>
      </c>
      <c r="O394" s="415"/>
      <c r="P394" s="53" t="s">
        <v>31</v>
      </c>
      <c r="Q394" s="228" t="s">
        <v>130</v>
      </c>
      <c r="R394" s="16">
        <f>IF(Q394="",0,VLOOKUP(Q394,'Supporting Tables'!$A$90:$B$93,2,FALSE))</f>
        <v>2</v>
      </c>
      <c r="S394" s="142" t="str">
        <f>IF(Q136="","",IF(Q136="Yes",VLOOKUP(P394,'Supporting Tables'!$F$72:$J$134,5,FALSE),"NA"))</f>
        <v>Medium</v>
      </c>
      <c r="T394" s="415"/>
      <c r="U394" s="181"/>
    </row>
    <row r="395" spans="1:21" ht="51">
      <c r="A395" s="53" t="s">
        <v>347</v>
      </c>
      <c r="B395" s="228"/>
      <c r="C395" s="16">
        <f>IF(B395="",0,VLOOKUP(B395,'Supporting Tables'!$A$90:$B$93,2,FALSE))</f>
        <v>0</v>
      </c>
      <c r="D395" s="142" t="str">
        <f>IF(B137="","",IF(B137="Yes",VLOOKUP(A395,'Supporting Tables'!$F$72:$J$134,5,FALSE),"NA"))</f>
        <v>NA</v>
      </c>
      <c r="E395" s="231"/>
      <c r="F395" s="53" t="s">
        <v>348</v>
      </c>
      <c r="G395" s="228" t="s">
        <v>130</v>
      </c>
      <c r="H395" s="16">
        <f>IF(G395="",0,VLOOKUP(G395,'Supporting Tables'!$A$90:$B$93,2,FALSE))</f>
        <v>2</v>
      </c>
      <c r="I395" s="142" t="str">
        <f>IF(G137="","",IF(G137="Yes",VLOOKUP(F395,'Supporting Tables'!$F$72:$J$134,5,FALSE),"NA"))</f>
        <v>Medium</v>
      </c>
      <c r="J395" s="231"/>
      <c r="K395" s="53" t="s">
        <v>360</v>
      </c>
      <c r="L395" s="222"/>
      <c r="M395" s="16">
        <f>IF(L395="",0,VLOOKUP(L395,'Supporting Tables'!$A$90:$B$93,2,FALSE))</f>
        <v>0</v>
      </c>
      <c r="N395" s="142" t="str">
        <f>IF(L137="","",IF(L137="Yes",VLOOKUP(K395,'Supporting Tables'!$F$72:$J$134,5,FALSE),"NA"))</f>
        <v>NA</v>
      </c>
      <c r="O395" s="415"/>
      <c r="P395" s="53" t="s">
        <v>359</v>
      </c>
      <c r="Q395" s="228" t="s">
        <v>130</v>
      </c>
      <c r="R395" s="16">
        <f>IF(Q395="",0,VLOOKUP(Q395,'Supporting Tables'!$A$90:$B$93,2,FALSE))</f>
        <v>2</v>
      </c>
      <c r="S395" s="142" t="str">
        <f>IF(Q137="","",IF(Q137="Yes",VLOOKUP(P395,'Supporting Tables'!$F$72:$J$134,5,FALSE),"NA"))</f>
        <v>Medium</v>
      </c>
      <c r="T395" s="415"/>
      <c r="U395" s="181"/>
    </row>
    <row r="396" spans="1:21" ht="68">
      <c r="A396" s="53" t="s">
        <v>348</v>
      </c>
      <c r="B396" s="228" t="s">
        <v>130</v>
      </c>
      <c r="C396" s="16">
        <f>IF(B396="",0,VLOOKUP(B396,'Supporting Tables'!$A$90:$B$93,2,FALSE))</f>
        <v>2</v>
      </c>
      <c r="D396" s="142" t="str">
        <f>IF(B138="","",IF(B138="Yes",VLOOKUP(A396,'Supporting Tables'!$F$72:$J$134,5,FALSE),"NA"))</f>
        <v>Medium</v>
      </c>
      <c r="E396" s="231"/>
      <c r="F396" s="53" t="s">
        <v>349</v>
      </c>
      <c r="G396" s="228" t="s">
        <v>129</v>
      </c>
      <c r="H396" s="16">
        <f>IF(G396="",0,VLOOKUP(G396,'Supporting Tables'!$A$90:$B$93,2,FALSE))</f>
        <v>1</v>
      </c>
      <c r="I396" s="142" t="str">
        <f>IF(G138="","",IF(G138="Yes",VLOOKUP(F396,'Supporting Tables'!$F$72:$J$134,5,FALSE),"NA"))</f>
        <v>Low</v>
      </c>
      <c r="J396" s="231"/>
      <c r="K396" s="418" t="s">
        <v>558</v>
      </c>
      <c r="L396" s="222"/>
      <c r="M396" s="16">
        <f>IF(L396="",0,VLOOKUP(L396,'Supporting Tables'!$A$90:$B$93,2,FALSE))</f>
        <v>0</v>
      </c>
      <c r="N396" s="142" t="str">
        <f>IF(L138="","",IF(L138="Yes",VLOOKUP(K396,'Supporting Tables'!$F$72:$J$134,5,FALSE),"NA"))</f>
        <v>NA</v>
      </c>
      <c r="O396" s="416"/>
      <c r="P396" s="53" t="s">
        <v>360</v>
      </c>
      <c r="Q396" s="228"/>
      <c r="R396" s="16">
        <f>IF(Q396="",0,VLOOKUP(Q396,'Supporting Tables'!$A$90:$B$93,2,FALSE))</f>
        <v>0</v>
      </c>
      <c r="S396" s="142" t="str">
        <f>IF(Q138="","",IF(Q138="Yes",VLOOKUP(P396,'Supporting Tables'!$F$72:$J$134,5,FALSE),"NA"))</f>
        <v>NA</v>
      </c>
      <c r="T396" s="415"/>
      <c r="U396" s="181"/>
    </row>
    <row r="397" spans="1:21" ht="68">
      <c r="A397" s="53" t="s">
        <v>349</v>
      </c>
      <c r="B397" s="228" t="s">
        <v>129</v>
      </c>
      <c r="C397" s="16">
        <f>IF(B397="",0,VLOOKUP(B397,'Supporting Tables'!$A$90:$B$93,2,FALSE))</f>
        <v>1</v>
      </c>
      <c r="D397" s="142" t="str">
        <f>IF(B139="","",IF(B139="Yes",VLOOKUP(A397,'Supporting Tables'!$F$72:$J$134,5,FALSE),"NA"))</f>
        <v>Low</v>
      </c>
      <c r="E397" s="231"/>
      <c r="F397" s="53" t="s">
        <v>350</v>
      </c>
      <c r="G397" s="228" t="s">
        <v>130</v>
      </c>
      <c r="H397" s="16">
        <f>IF(G397="",0,VLOOKUP(G397,'Supporting Tables'!$A$90:$B$93,2,FALSE))</f>
        <v>2</v>
      </c>
      <c r="I397" s="142" t="str">
        <f>IF(G139="","",IF(G139="Yes",VLOOKUP(F397,'Supporting Tables'!$F$72:$J$134,5,FALSE),"NA"))</f>
        <v>Medium</v>
      </c>
      <c r="J397" s="231"/>
      <c r="K397" s="418" t="s">
        <v>559</v>
      </c>
      <c r="L397" s="222" t="s">
        <v>129</v>
      </c>
      <c r="M397" s="16">
        <f>IF(L397="",0,VLOOKUP(L397,'Supporting Tables'!$A$90:$B$93,2,FALSE))</f>
        <v>1</v>
      </c>
      <c r="N397" s="142" t="str">
        <f>IF(L139="","",IF(L139="Yes",VLOOKUP(K397,'Supporting Tables'!$F$72:$J$134,5,FALSE),"NA"))</f>
        <v>Low</v>
      </c>
      <c r="O397" s="416"/>
      <c r="P397" s="418" t="s">
        <v>558</v>
      </c>
      <c r="Q397" s="222"/>
      <c r="R397" s="16">
        <f>IF(Q397="",0,VLOOKUP(Q397,'Supporting Tables'!$A$90:$B$93,2,FALSE))</f>
        <v>0</v>
      </c>
      <c r="S397" s="142" t="str">
        <f>IF(Q139="","",IF(Q139="Yes",VLOOKUP(P397,'Supporting Tables'!$F$72:$J$134,5,FALSE),"NA"))</f>
        <v>NA</v>
      </c>
      <c r="T397" s="416"/>
      <c r="U397" s="181"/>
    </row>
    <row r="398" spans="1:21" ht="34">
      <c r="A398" s="53" t="s">
        <v>350</v>
      </c>
      <c r="B398" s="228" t="s">
        <v>130</v>
      </c>
      <c r="C398" s="16">
        <f>IF(B398="",0,VLOOKUP(B398,'Supporting Tables'!$A$90:$B$93,2,FALSE))</f>
        <v>2</v>
      </c>
      <c r="D398" s="142" t="str">
        <f>IF(B140="","",IF(B140="Yes",VLOOKUP(A398,'Supporting Tables'!$F$72:$J$134,5,FALSE),"NA"))</f>
        <v>Medium</v>
      </c>
      <c r="E398" s="231"/>
      <c r="F398" s="53" t="s">
        <v>351</v>
      </c>
      <c r="G398" s="228" t="s">
        <v>129</v>
      </c>
      <c r="H398" s="16">
        <f>IF(G398="",0,VLOOKUP(G398,'Supporting Tables'!$A$90:$B$93,2,FALSE))</f>
        <v>1</v>
      </c>
      <c r="I398" s="142" t="str">
        <f>IF(G140="","",IF(G140="Yes",VLOOKUP(F398,'Supporting Tables'!$F$72:$J$134,5,FALSE),"NA"))</f>
        <v>Low</v>
      </c>
      <c r="J398" s="231"/>
      <c r="K398" s="418" t="s">
        <v>560</v>
      </c>
      <c r="L398" s="222" t="s">
        <v>130</v>
      </c>
      <c r="M398" s="16">
        <f>IF(L398="",0,VLOOKUP(L398,'Supporting Tables'!$A$90:$B$93,2,FALSE))</f>
        <v>2</v>
      </c>
      <c r="N398" s="142" t="str">
        <f>IF(L140="","",IF(L140="Yes",VLOOKUP(K398,'Supporting Tables'!$F$72:$J$134,5,FALSE),"NA"))</f>
        <v>Medium</v>
      </c>
      <c r="O398" s="416"/>
      <c r="P398" s="418" t="s">
        <v>559</v>
      </c>
      <c r="Q398" s="228" t="s">
        <v>129</v>
      </c>
      <c r="R398" s="16">
        <f>IF(Q398="",0,VLOOKUP(Q398,'Supporting Tables'!$A$90:$B$93,2,FALSE))</f>
        <v>1</v>
      </c>
      <c r="S398" s="142" t="str">
        <f>IF(Q140="","",IF(Q140="Yes",VLOOKUP(P398,'Supporting Tables'!$F$72:$J$134,5,FALSE),"NA"))</f>
        <v>Low</v>
      </c>
      <c r="T398" s="416"/>
      <c r="U398" s="181"/>
    </row>
    <row r="399" spans="1:21" ht="17">
      <c r="A399" s="53" t="s">
        <v>570</v>
      </c>
      <c r="B399" s="228" t="s">
        <v>129</v>
      </c>
      <c r="C399" s="16">
        <f>IF(B399="",0,VLOOKUP(B399,'Supporting Tables'!$A$90:$B$93,2,FALSE))</f>
        <v>1</v>
      </c>
      <c r="D399" s="142" t="str">
        <f>IF(B141="","",IF(B141="Yes",VLOOKUP(A399,'Supporting Tables'!$F$72:$J$134,5,FALSE),"NA"))</f>
        <v>Low</v>
      </c>
      <c r="E399" s="231"/>
      <c r="F399" s="53" t="s">
        <v>352</v>
      </c>
      <c r="G399" s="228" t="s">
        <v>129</v>
      </c>
      <c r="H399" s="16">
        <f>IF(G399="",0,VLOOKUP(G399,'Supporting Tables'!$A$90:$B$93,2,FALSE))</f>
        <v>1</v>
      </c>
      <c r="I399" s="142" t="str">
        <f>IF(G141="","",IF(G141="Yes",VLOOKUP(F399,'Supporting Tables'!$F$72:$J$134,5,FALSE),"NA"))</f>
        <v>Low</v>
      </c>
      <c r="J399" s="231"/>
      <c r="K399" s="53" t="s">
        <v>369</v>
      </c>
      <c r="L399" s="222" t="s">
        <v>129</v>
      </c>
      <c r="M399" s="16">
        <f>IF(L399="",0,VLOOKUP(L399,'Supporting Tables'!$A$90:$B$93,2,FALSE))</f>
        <v>1</v>
      </c>
      <c r="N399" s="142" t="str">
        <f>IF(L141="","",IF(L141="Yes",VLOOKUP(K399,'Supporting Tables'!$F$72:$J$134,5,FALSE),"NA"))</f>
        <v>Low</v>
      </c>
      <c r="O399" s="415"/>
      <c r="P399" s="53" t="s">
        <v>369</v>
      </c>
      <c r="Q399" s="228" t="s">
        <v>129</v>
      </c>
      <c r="R399" s="16">
        <f>IF(Q399="",0,VLOOKUP(Q399,'Supporting Tables'!$A$90:$B$93,2,FALSE))</f>
        <v>1</v>
      </c>
      <c r="S399" s="142" t="str">
        <f>IF(Q141="","",IF(Q141="Yes",VLOOKUP(P399,'Supporting Tables'!$F$72:$J$134,5,FALSE),"NA"))</f>
        <v>Low</v>
      </c>
      <c r="T399" s="415"/>
      <c r="U399" s="181"/>
    </row>
    <row r="400" spans="1:21" ht="17">
      <c r="A400" s="53" t="s">
        <v>351</v>
      </c>
      <c r="B400" s="228" t="s">
        <v>129</v>
      </c>
      <c r="C400" s="16">
        <f>IF(B400="",0,VLOOKUP(B400,'Supporting Tables'!$A$90:$B$93,2,FALSE))</f>
        <v>1</v>
      </c>
      <c r="D400" s="142" t="str">
        <f>IF(B142="","",IF(B142="Yes",VLOOKUP(A400,'Supporting Tables'!$F$72:$J$134,5,FALSE),"NA"))</f>
        <v>Low</v>
      </c>
      <c r="E400" s="231"/>
      <c r="F400" s="53" t="s">
        <v>353</v>
      </c>
      <c r="G400" s="228" t="s">
        <v>130</v>
      </c>
      <c r="H400" s="16">
        <f>IF(G400="",0,VLOOKUP(G400,'Supporting Tables'!$A$90:$B$93,2,FALSE))</f>
        <v>2</v>
      </c>
      <c r="I400" s="142" t="str">
        <f>IF(G142="","",IF(G142="Yes",VLOOKUP(F400,'Supporting Tables'!$F$72:$J$134,5,FALSE),"NA"))</f>
        <v>Medium</v>
      </c>
      <c r="J400" s="231"/>
      <c r="K400" s="53" t="s">
        <v>370</v>
      </c>
      <c r="L400" s="228"/>
      <c r="M400" s="16">
        <f>IF(L400="",0,VLOOKUP(L400,'Supporting Tables'!$A$90:$B$93,2,FALSE))</f>
        <v>0</v>
      </c>
      <c r="N400" s="142" t="str">
        <f>IF(L142="","",IF(L142="Yes",VLOOKUP(K400,'Supporting Tables'!$F$72:$J$134,5,FALSE),"NA"))</f>
        <v>NA</v>
      </c>
      <c r="O400" s="415"/>
      <c r="P400" s="53" t="s">
        <v>370</v>
      </c>
      <c r="Q400" s="228"/>
      <c r="R400" s="16">
        <f>IF(Q400="",0,VLOOKUP(Q400,'Supporting Tables'!$A$90:$B$93,2,FALSE))</f>
        <v>0</v>
      </c>
      <c r="S400" s="142" t="str">
        <f>IF(Q142="","",IF(Q142="Yes",VLOOKUP(P400,'Supporting Tables'!$F$72:$J$134,5,FALSE),"NA"))</f>
        <v>NA</v>
      </c>
      <c r="T400" s="415"/>
      <c r="U400" s="181"/>
    </row>
    <row r="401" spans="1:21" ht="34">
      <c r="A401" s="415" t="s">
        <v>553</v>
      </c>
      <c r="B401" s="228" t="s">
        <v>129</v>
      </c>
      <c r="C401" s="16">
        <f>IF(B401="",0,VLOOKUP(B401,'Supporting Tables'!$A$90:$B$93,2,FALSE))</f>
        <v>1</v>
      </c>
      <c r="D401" s="142" t="str">
        <f>IF(B143="","",IF(B143="Yes",VLOOKUP(A401,'Supporting Tables'!$F$72:$J$134,5,FALSE),"NA"))</f>
        <v>Low</v>
      </c>
      <c r="E401" s="231"/>
      <c r="F401" s="30" t="s">
        <v>553</v>
      </c>
      <c r="G401" s="228" t="s">
        <v>129</v>
      </c>
      <c r="H401" s="16">
        <f>IF(G401="",0,VLOOKUP(G401,'Supporting Tables'!$A$90:$B$93,2,FALSE))</f>
        <v>1</v>
      </c>
      <c r="I401" s="142" t="str">
        <f>IF(G143="","",IF(G143="Yes",VLOOKUP(F401,'Supporting Tables'!$F$72:$J$134,5,FALSE),"NA"))</f>
        <v>Low</v>
      </c>
      <c r="J401" s="231"/>
      <c r="K401" s="53" t="s">
        <v>371</v>
      </c>
      <c r="L401" s="228" t="s">
        <v>130</v>
      </c>
      <c r="M401" s="16">
        <f>IF(L401="",0,VLOOKUP(L401,'Supporting Tables'!$A$90:$B$93,2,FALSE))</f>
        <v>2</v>
      </c>
      <c r="N401" s="142" t="str">
        <f>IF(L143="","",IF(L143="Yes",VLOOKUP(K401,'Supporting Tables'!$F$72:$J$134,5,FALSE),"NA"))</f>
        <v>Medium</v>
      </c>
      <c r="O401" s="415"/>
      <c r="P401" s="53" t="s">
        <v>371</v>
      </c>
      <c r="Q401" s="222" t="s">
        <v>130</v>
      </c>
      <c r="R401" s="16">
        <f>IF(Q401="",0,VLOOKUP(Q401,'Supporting Tables'!$A$90:$B$93,2,FALSE))</f>
        <v>2</v>
      </c>
      <c r="S401" s="142" t="str">
        <f>IF(Q143="","",IF(Q143="Yes",VLOOKUP(P401,'Supporting Tables'!$F$72:$J$134,5,FALSE),"NA"))</f>
        <v>Medium</v>
      </c>
      <c r="T401" s="415"/>
      <c r="U401" s="181"/>
    </row>
    <row r="402" spans="1:21" ht="34">
      <c r="A402" s="414" t="s">
        <v>554</v>
      </c>
      <c r="B402" s="228" t="s">
        <v>129</v>
      </c>
      <c r="C402" s="16">
        <f>IF(B402="",0,VLOOKUP(B402,'Supporting Tables'!$A$90:$B$93,2,FALSE))</f>
        <v>1</v>
      </c>
      <c r="D402" s="142" t="str">
        <f>IF(B144="","",IF(B144="Yes",VLOOKUP(A402,'Supporting Tables'!$F$72:$J$134,5,FALSE),"NA"))</f>
        <v>Low</v>
      </c>
      <c r="E402" s="231"/>
      <c r="F402" s="417" t="s">
        <v>554</v>
      </c>
      <c r="G402" s="228" t="s">
        <v>129</v>
      </c>
      <c r="H402" s="16">
        <f>IF(G402="",0,VLOOKUP(G402,'Supporting Tables'!$A$90:$B$93,2,FALSE))</f>
        <v>1</v>
      </c>
      <c r="I402" s="142" t="str">
        <f>IF(G144="","",IF(G144="Yes",VLOOKUP(F402,'Supporting Tables'!$F$72:$J$134,5,FALSE),"NA"))</f>
        <v>Low</v>
      </c>
      <c r="J402" s="231"/>
      <c r="K402" s="53" t="s">
        <v>372</v>
      </c>
      <c r="L402" s="228" t="s">
        <v>130</v>
      </c>
      <c r="M402" s="16">
        <f>IF(L402="",0,VLOOKUP(L402,'Supporting Tables'!$A$90:$B$93,2,FALSE))</f>
        <v>2</v>
      </c>
      <c r="N402" s="142" t="str">
        <f>IF(L144="","",IF(L144="Yes",VLOOKUP(K402,'Supporting Tables'!$F$72:$J$134,5,FALSE),"NA"))</f>
        <v>Medium</v>
      </c>
      <c r="O402" s="415"/>
      <c r="P402" s="53" t="s">
        <v>372</v>
      </c>
      <c r="Q402" s="222" t="s">
        <v>130</v>
      </c>
      <c r="R402" s="16">
        <f>IF(Q402="",0,VLOOKUP(Q402,'Supporting Tables'!$A$90:$B$93,2,FALSE))</f>
        <v>2</v>
      </c>
      <c r="S402" s="142" t="str">
        <f>IF(Q144="","",IF(Q144="Yes",VLOOKUP(P402,'Supporting Tables'!$F$72:$J$134,5,FALSE),"NA"))</f>
        <v>Medium</v>
      </c>
      <c r="T402" s="415"/>
      <c r="U402" s="181"/>
    </row>
    <row r="403" spans="1:21" ht="34">
      <c r="A403" s="414" t="s">
        <v>567</v>
      </c>
      <c r="B403" s="228"/>
      <c r="C403" s="16">
        <f>IF(B403="",0,VLOOKUP(B403,'Supporting Tables'!$A$90:$B$93,2,FALSE))</f>
        <v>0</v>
      </c>
      <c r="D403" s="142" t="str">
        <f>IF(B145="","",IF(B145="Yes",VLOOKUP(A403,'Supporting Tables'!$F$72:$J$134,5,FALSE),"NA"))</f>
        <v>NA</v>
      </c>
      <c r="E403" s="231"/>
      <c r="F403" s="417" t="s">
        <v>567</v>
      </c>
      <c r="G403" s="228"/>
      <c r="H403" s="16">
        <f>IF(G403="",0,VLOOKUP(G403,'Supporting Tables'!$A$90:$B$93,2,FALSE))</f>
        <v>0</v>
      </c>
      <c r="I403" s="142" t="str">
        <f>IF(G145="","",IF(G145="Yes",VLOOKUP(F403,'Supporting Tables'!$F$72:$J$134,5,FALSE),"NA"))</f>
        <v>NA</v>
      </c>
      <c r="J403" s="231"/>
      <c r="K403" s="53" t="s">
        <v>373</v>
      </c>
      <c r="L403" s="222"/>
      <c r="M403" s="16">
        <f>IF(L403="",0,VLOOKUP(L403,'Supporting Tables'!$A$90:$B$93,2,FALSE))</f>
        <v>0</v>
      </c>
      <c r="N403" s="142" t="str">
        <f>IF(L145="","",IF(L145="Yes",VLOOKUP(K403,'Supporting Tables'!$F$72:$J$134,5,FALSE),"NA"))</f>
        <v>NA</v>
      </c>
      <c r="O403" s="415"/>
      <c r="P403" s="417" t="s">
        <v>556</v>
      </c>
      <c r="Q403" s="222"/>
      <c r="R403" s="16">
        <f>IF(Q403="",0,VLOOKUP(Q403,'Supporting Tables'!$A$90:$B$93,2,FALSE))</f>
        <v>0</v>
      </c>
      <c r="S403" s="142" t="str">
        <f>IF(Q145="","",IF(Q145="Yes",VLOOKUP(P403,'Supporting Tables'!$F$72:$J$134,5,FALSE),"NA"))</f>
        <v>NA</v>
      </c>
      <c r="T403" s="414"/>
      <c r="U403" s="181"/>
    </row>
    <row r="404" spans="1:21" ht="68">
      <c r="A404" s="414" t="s">
        <v>556</v>
      </c>
      <c r="B404" s="228"/>
      <c r="C404" s="16">
        <f>IF(B404="",0,VLOOKUP(B404,'Supporting Tables'!$A$90:$B$93,2,FALSE))</f>
        <v>0</v>
      </c>
      <c r="D404" s="142" t="str">
        <f>IF(B146="","",IF(B146="Yes",VLOOKUP(A404,'Supporting Tables'!$F$72:$J$134,5,FALSE),"NA"))</f>
        <v>NA</v>
      </c>
      <c r="E404" s="231"/>
      <c r="F404" s="417" t="s">
        <v>557</v>
      </c>
      <c r="G404" s="228"/>
      <c r="H404" s="16">
        <f>IF(G404="",0,VLOOKUP(G404,'Supporting Tables'!$A$90:$B$93,2,FALSE))</f>
        <v>0</v>
      </c>
      <c r="I404" s="142" t="str">
        <f>IF(G146="","",IF(G146="Yes",VLOOKUP(F404,'Supporting Tables'!$F$72:$J$134,5,FALSE),"NA"))</f>
        <v>NA</v>
      </c>
      <c r="J404" s="231"/>
      <c r="K404" s="30" t="s">
        <v>553</v>
      </c>
      <c r="L404" s="222" t="s">
        <v>129</v>
      </c>
      <c r="M404" s="16">
        <f>IF(L404="",0,VLOOKUP(L404,'Supporting Tables'!$A$90:$B$93,2,FALSE))</f>
        <v>1</v>
      </c>
      <c r="N404" s="142" t="str">
        <f>IF(L146="","",IF(L146="Yes",VLOOKUP(K404,'Supporting Tables'!$F$72:$J$134,5,FALSE),"NA"))</f>
        <v>Low</v>
      </c>
      <c r="O404" s="415"/>
      <c r="P404" s="418" t="s">
        <v>558</v>
      </c>
      <c r="Q404" s="222"/>
      <c r="R404" s="16">
        <f>IF(Q404="",0,VLOOKUP(Q404,'Supporting Tables'!$A$90:$B$93,2,FALSE))</f>
        <v>0</v>
      </c>
      <c r="S404" s="142" t="str">
        <f>IF(Q146="","",IF(Q146="Yes",VLOOKUP(P404,'Supporting Tables'!$F$72:$J$134,5,FALSE),"NA"))</f>
        <v>NA</v>
      </c>
      <c r="T404" s="416"/>
      <c r="U404" s="181"/>
    </row>
    <row r="405" spans="1:21" ht="34">
      <c r="A405" s="414" t="s">
        <v>557</v>
      </c>
      <c r="B405" s="228"/>
      <c r="C405" s="16">
        <f>IF(B405="",0,VLOOKUP(B405,'Supporting Tables'!$A$90:$B$93,2,FALSE))</f>
        <v>0</v>
      </c>
      <c r="D405" s="142" t="str">
        <f>IF(B147="","",IF(B147="Yes",VLOOKUP(A405,'Supporting Tables'!$F$72:$J$134,5,FALSE),"NA"))</f>
        <v>NA</v>
      </c>
      <c r="E405" s="231"/>
      <c r="F405" s="30" t="s">
        <v>354</v>
      </c>
      <c r="G405" s="228"/>
      <c r="H405" s="16">
        <f>IF(G405="",0,VLOOKUP(G405,'Supporting Tables'!$A$90:$B$93,2,FALSE))</f>
        <v>0</v>
      </c>
      <c r="I405" s="142" t="str">
        <f>IF(G147="","",IF(G147="Yes",VLOOKUP(F405,'Supporting Tables'!$F$72:$J$134,5,FALSE),"NA"))</f>
        <v>NA</v>
      </c>
      <c r="J405" s="231"/>
      <c r="K405" s="417" t="s">
        <v>556</v>
      </c>
      <c r="L405" s="222"/>
      <c r="M405" s="16">
        <f>IF(L405="",0,VLOOKUP(L405,'Supporting Tables'!$A$90:$B$93,2,FALSE))</f>
        <v>0</v>
      </c>
      <c r="N405" s="142" t="str">
        <f>IF(L147="","",IF(L147="Yes",VLOOKUP(K405,'Supporting Tables'!$F$72:$J$134,5,FALSE),"NA"))</f>
        <v>NA</v>
      </c>
      <c r="O405" s="414"/>
      <c r="P405" s="418" t="s">
        <v>559</v>
      </c>
      <c r="Q405" s="222" t="s">
        <v>129</v>
      </c>
      <c r="R405" s="16">
        <f>IF(Q405="",0,VLOOKUP(Q405,'Supporting Tables'!$A$90:$B$93,2,FALSE))</f>
        <v>1</v>
      </c>
      <c r="S405" s="142" t="str">
        <f>IF(Q147="","",IF(Q147="Yes",VLOOKUP(P405,'Supporting Tables'!$F$72:$J$134,5,FALSE),"NA"))</f>
        <v>Low</v>
      </c>
      <c r="T405" s="416"/>
      <c r="U405" s="181"/>
    </row>
    <row r="406" spans="1:21" ht="68">
      <c r="A406" s="53" t="s">
        <v>352</v>
      </c>
      <c r="B406" s="228" t="s">
        <v>129</v>
      </c>
      <c r="C406" s="16">
        <f>IF(B406="",0,VLOOKUP(B406,'Supporting Tables'!$A$90:$B$93,2,FALSE))</f>
        <v>1</v>
      </c>
      <c r="D406" s="142" t="str">
        <f>IF(B148="","",IF(B148="Yes",VLOOKUP(A406,'Supporting Tables'!$F$72:$J$134,5,FALSE),"NA"))</f>
        <v>Low</v>
      </c>
      <c r="E406" s="231"/>
      <c r="F406" s="30" t="s">
        <v>355</v>
      </c>
      <c r="G406" s="228"/>
      <c r="H406" s="16">
        <f>IF(G406="",0,VLOOKUP(G406,'Supporting Tables'!$A$90:$B$93,2,FALSE))</f>
        <v>0</v>
      </c>
      <c r="I406" s="142" t="str">
        <f>IF(G148="","",IF(G148="Yes",VLOOKUP(F406,'Supporting Tables'!$F$72:$J$134,5,FALSE),"NA"))</f>
        <v>Low</v>
      </c>
      <c r="J406" s="231"/>
      <c r="K406" s="418" t="s">
        <v>558</v>
      </c>
      <c r="L406" s="222"/>
      <c r="M406" s="16">
        <f>IF(L406="",0,VLOOKUP(L406,'Supporting Tables'!$A$90:$B$93,2,FALSE))</f>
        <v>0</v>
      </c>
      <c r="N406" s="142" t="str">
        <f>IF(L148="","",IF(L148="Yes",VLOOKUP(K406,'Supporting Tables'!$F$72:$J$134,5,FALSE),"NA"))</f>
        <v>NA</v>
      </c>
      <c r="O406" s="416"/>
      <c r="P406" s="418" t="s">
        <v>564</v>
      </c>
      <c r="Q406" s="222" t="s">
        <v>129</v>
      </c>
      <c r="R406" s="16">
        <f>IF(Q406="",0,VLOOKUP(Q406,'Supporting Tables'!$A$90:$B$93,2,FALSE))</f>
        <v>1</v>
      </c>
      <c r="S406" s="142" t="str">
        <f>IF(Q148="","",IF(Q148="Yes",VLOOKUP(P406,'Supporting Tables'!$F$72:$J$134,5,FALSE),"NA"))</f>
        <v>Low</v>
      </c>
      <c r="T406" s="416"/>
      <c r="U406" s="181"/>
    </row>
    <row r="407" spans="1:21" ht="34">
      <c r="A407" s="53" t="s">
        <v>353</v>
      </c>
      <c r="B407" s="228" t="s">
        <v>130</v>
      </c>
      <c r="C407" s="16">
        <f>IF(B407="",0,VLOOKUP(B407,'Supporting Tables'!$A$90:$B$93,2,FALSE))</f>
        <v>2</v>
      </c>
      <c r="D407" s="142" t="str">
        <f>IF(B149="","",IF(B149="Yes",VLOOKUP(A407,'Supporting Tables'!$F$72:$J$134,5,FALSE),"NA"))</f>
        <v>Medium</v>
      </c>
      <c r="E407" s="231"/>
      <c r="F407" s="30" t="s">
        <v>356</v>
      </c>
      <c r="G407" s="228"/>
      <c r="H407" s="16">
        <f>IF(G407="",0,VLOOKUP(G407,'Supporting Tables'!$A$90:$B$93,2,FALSE))</f>
        <v>0</v>
      </c>
      <c r="I407" s="142" t="str">
        <f>IF(G149="","",IF(G149="Yes",VLOOKUP(F407,'Supporting Tables'!$F$72:$J$134,5,FALSE),"NA"))</f>
        <v>NA</v>
      </c>
      <c r="J407" s="231"/>
      <c r="K407" s="418" t="s">
        <v>559</v>
      </c>
      <c r="L407" s="222" t="s">
        <v>129</v>
      </c>
      <c r="M407" s="16">
        <f>IF(L407="",0,VLOOKUP(L407,'Supporting Tables'!$A$90:$B$93,2,FALSE))</f>
        <v>1</v>
      </c>
      <c r="N407" s="142" t="str">
        <f>IF(L149="","",IF(L149="Yes",VLOOKUP(K407,'Supporting Tables'!$F$72:$J$134,5,FALSE),"NA"))</f>
        <v>Low</v>
      </c>
      <c r="O407" s="416"/>
      <c r="P407" s="53" t="s">
        <v>373</v>
      </c>
      <c r="Q407" s="222"/>
      <c r="R407" s="16">
        <f>IF(Q407="",0,VLOOKUP(Q407,'Supporting Tables'!$A$90:$B$93,2,FALSE))</f>
        <v>0</v>
      </c>
      <c r="S407" s="142" t="str">
        <f>IF(Q149="","",IF(Q149="Yes",VLOOKUP(P407,'Supporting Tables'!$F$72:$J$134,5,FALSE),"NA"))</f>
        <v>NA</v>
      </c>
      <c r="T407" s="415"/>
      <c r="U407" s="181"/>
    </row>
    <row r="408" spans="1:21" ht="34">
      <c r="A408" s="53" t="s">
        <v>354</v>
      </c>
      <c r="B408" s="228"/>
      <c r="C408" s="16">
        <f>IF(B408="",0,VLOOKUP(B408,'Supporting Tables'!$A$90:$B$93,2,FALSE))</f>
        <v>0</v>
      </c>
      <c r="D408" s="142" t="str">
        <f>IF(B150="","",IF(B150="Yes",VLOOKUP(A408,'Supporting Tables'!$F$72:$J$134,5,FALSE),"NA"))</f>
        <v>NA</v>
      </c>
      <c r="E408" s="231"/>
      <c r="F408" s="30" t="s">
        <v>357</v>
      </c>
      <c r="G408" s="228" t="s">
        <v>130</v>
      </c>
      <c r="H408" s="16">
        <f>IF(G408="",0,VLOOKUP(G408,'Supporting Tables'!$A$90:$B$93,2,FALSE))</f>
        <v>2</v>
      </c>
      <c r="I408" s="142" t="str">
        <f>IF(G150="","",IF(G150="Yes",VLOOKUP(F408,'Supporting Tables'!$F$72:$J$134,5,FALSE),"NA"))</f>
        <v>Medium</v>
      </c>
      <c r="J408" s="231"/>
      <c r="K408" s="418" t="s">
        <v>560</v>
      </c>
      <c r="L408" s="222" t="s">
        <v>130</v>
      </c>
      <c r="M408" s="16">
        <f>IF(L408="",0,VLOOKUP(L408,'Supporting Tables'!$A$90:$B$93,2,FALSE))</f>
        <v>2</v>
      </c>
      <c r="N408" s="142" t="str">
        <f>IF(L150="","",IF(L150="Yes",VLOOKUP(K408,'Supporting Tables'!$F$72:$J$134,5,FALSE),"NA"))</f>
        <v>Medium</v>
      </c>
      <c r="O408" s="416"/>
      <c r="P408" s="53" t="s">
        <v>374</v>
      </c>
      <c r="Q408" s="222"/>
      <c r="R408" s="16">
        <f>IF(Q408="",0,VLOOKUP(Q408,'Supporting Tables'!$A$90:$B$93,2,FALSE))</f>
        <v>0</v>
      </c>
      <c r="S408" s="142" t="str">
        <f>IF(Q150="","",IF(Q150="Yes",VLOOKUP(P408,'Supporting Tables'!$F$72:$J$134,5,FALSE),"NA"))</f>
        <v>NA</v>
      </c>
      <c r="T408" s="415"/>
      <c r="U408" s="181"/>
    </row>
    <row r="409" spans="1:21" ht="34">
      <c r="A409" s="53" t="s">
        <v>355</v>
      </c>
      <c r="B409" s="228" t="s">
        <v>129</v>
      </c>
      <c r="C409" s="16">
        <f>IF(B409="",0,VLOOKUP(B409,'Supporting Tables'!$A$90:$B$93,2,FALSE))</f>
        <v>1</v>
      </c>
      <c r="D409" s="142" t="str">
        <f>IF(B151="","",IF(B151="Yes",VLOOKUP(A409,'Supporting Tables'!$F$72:$J$134,5,FALSE),"NA"))</f>
        <v>Low</v>
      </c>
      <c r="E409" s="231"/>
      <c r="F409" s="30" t="s">
        <v>358</v>
      </c>
      <c r="G409" s="228" t="s">
        <v>129</v>
      </c>
      <c r="H409" s="16">
        <f>IF(G409="",0,VLOOKUP(G409,'Supporting Tables'!$A$90:$B$93,2,FALSE))</f>
        <v>1</v>
      </c>
      <c r="I409" s="142" t="str">
        <f>IF(G151="","",IF(G151="Yes",VLOOKUP(F409,'Supporting Tables'!$F$72:$J$134,5,FALSE),"NA"))</f>
        <v>Low</v>
      </c>
      <c r="J409" s="231"/>
      <c r="K409" s="53" t="s">
        <v>376</v>
      </c>
      <c r="L409" s="222"/>
      <c r="M409" s="16">
        <f>IF(L409="",0,VLOOKUP(L409,'Supporting Tables'!$A$90:$B$93,2,FALSE))</f>
        <v>0</v>
      </c>
      <c r="N409" s="142" t="str">
        <f>IF(L151="","",IF(L151="Yes",VLOOKUP(K409,'Supporting Tables'!$F$72:$J$134,5,FALSE),"NA"))</f>
        <v>NA</v>
      </c>
      <c r="O409" s="415"/>
      <c r="P409" s="53" t="s">
        <v>376</v>
      </c>
      <c r="Q409" s="222"/>
      <c r="R409" s="16">
        <f>IF(Q409="",0,VLOOKUP(Q409,'Supporting Tables'!$A$90:$B$93,2,FALSE))</f>
        <v>0</v>
      </c>
      <c r="S409" s="142" t="str">
        <f>IF(Q151="","",IF(Q151="Yes",VLOOKUP(P409,'Supporting Tables'!$F$72:$J$134,5,FALSE),"NA"))</f>
        <v>NA</v>
      </c>
      <c r="T409" s="415"/>
      <c r="U409" s="181"/>
    </row>
    <row r="410" spans="1:21" ht="34">
      <c r="A410" s="53" t="s">
        <v>356</v>
      </c>
      <c r="B410" s="228"/>
      <c r="C410" s="16">
        <f>IF(B410="",0,VLOOKUP(B410,'Supporting Tables'!$A$90:$B$93,2,FALSE))</f>
        <v>0</v>
      </c>
      <c r="D410" s="142" t="str">
        <f>IF(B152="","",IF(B152="Yes",VLOOKUP(A410,'Supporting Tables'!$F$72:$J$134,5,FALSE),"NA"))</f>
        <v>NA</v>
      </c>
      <c r="E410" s="231"/>
      <c r="F410" s="30" t="s">
        <v>31</v>
      </c>
      <c r="G410" s="228" t="s">
        <v>130</v>
      </c>
      <c r="H410" s="16">
        <f>IF(G410="",0,VLOOKUP(G410,'Supporting Tables'!$A$90:$B$93,2,FALSE))</f>
        <v>2</v>
      </c>
      <c r="I410" s="142" t="str">
        <f>IF(G152="","",IF(G152="Yes",VLOOKUP(F410,'Supporting Tables'!$F$72:$J$134,5,FALSE),"NA"))</f>
        <v>Medium</v>
      </c>
      <c r="J410" s="231"/>
      <c r="K410" s="53" t="s">
        <v>377</v>
      </c>
      <c r="L410" s="222"/>
      <c r="M410" s="16">
        <f>IF(L410="",0,VLOOKUP(L410,'Supporting Tables'!$A$90:$B$93,2,FALSE))</f>
        <v>0</v>
      </c>
      <c r="N410" s="142" t="str">
        <f>IF(L152="","",IF(L152="Yes",VLOOKUP(K410,'Supporting Tables'!$F$72:$J$134,5,FALSE),"NA"))</f>
        <v>NA</v>
      </c>
      <c r="O410" s="415"/>
      <c r="P410" s="53" t="s">
        <v>377</v>
      </c>
      <c r="Q410" s="222"/>
      <c r="R410" s="16">
        <f>IF(Q410="",0,VLOOKUP(Q410,'Supporting Tables'!$A$90:$B$93,2,FALSE))</f>
        <v>0</v>
      </c>
      <c r="S410" s="142" t="str">
        <f>IF(Q152="","",IF(Q152="Yes",VLOOKUP(P410,'Supporting Tables'!$F$72:$J$134,5,FALSE),"NA"))</f>
        <v>NA</v>
      </c>
      <c r="T410" s="415"/>
      <c r="U410" s="181"/>
    </row>
    <row r="411" spans="1:21" ht="51">
      <c r="A411" s="53" t="s">
        <v>357</v>
      </c>
      <c r="B411" s="228" t="s">
        <v>130</v>
      </c>
      <c r="C411" s="16">
        <f>IF(B411="",0,VLOOKUP(B411,'Supporting Tables'!$A$90:$B$93,2,FALSE))</f>
        <v>2</v>
      </c>
      <c r="D411" s="142" t="str">
        <f>IF(B153="","",IF(B153="Yes",VLOOKUP(A411,'Supporting Tables'!$F$72:$J$134,5,FALSE),"NA"))</f>
        <v>Medium</v>
      </c>
      <c r="E411" s="231"/>
      <c r="F411" s="30" t="s">
        <v>359</v>
      </c>
      <c r="G411" s="228" t="s">
        <v>130</v>
      </c>
      <c r="H411" s="16">
        <f>IF(G411="",0,VLOOKUP(G411,'Supporting Tables'!$A$90:$B$93,2,FALSE))</f>
        <v>2</v>
      </c>
      <c r="I411" s="142" t="str">
        <f>IF(G153="","",IF(G153="Yes",VLOOKUP(F411,'Supporting Tables'!$F$72:$J$134,5,FALSE),"NA"))</f>
        <v>Medium</v>
      </c>
      <c r="J411" s="231"/>
      <c r="K411" s="418" t="s">
        <v>563</v>
      </c>
      <c r="L411" s="222"/>
      <c r="M411" s="16">
        <f>IF(L411="",0,VLOOKUP(L411,'Supporting Tables'!$A$90:$B$93,2,FALSE))</f>
        <v>0</v>
      </c>
      <c r="N411" s="142" t="str">
        <f>IF(L153="","",IF(L153="Yes",VLOOKUP(K411,'Supporting Tables'!$F$72:$J$134,5,FALSE),"NA"))</f>
        <v>NA</v>
      </c>
      <c r="O411" s="416"/>
      <c r="P411" s="418" t="s">
        <v>565</v>
      </c>
      <c r="Q411" s="222" t="s">
        <v>129</v>
      </c>
      <c r="R411" s="16">
        <f>IF(Q411="",0,VLOOKUP(Q411,'Supporting Tables'!$A$90:$B$93,2,FALSE))</f>
        <v>1</v>
      </c>
      <c r="S411" s="142" t="str">
        <f>IF(Q153="","",IF(Q153="Yes",VLOOKUP(P411,'Supporting Tables'!$F$72:$J$134,5,FALSE),"NA"))</f>
        <v>Low</v>
      </c>
      <c r="T411" s="416"/>
      <c r="U411" s="181"/>
    </row>
    <row r="412" spans="1:21" ht="51">
      <c r="A412" s="53" t="s">
        <v>358</v>
      </c>
      <c r="B412" s="228" t="s">
        <v>129</v>
      </c>
      <c r="C412" s="16">
        <f>IF(B412="",0,VLOOKUP(B412,'Supporting Tables'!$A$90:$B$93,2,FALSE))</f>
        <v>1</v>
      </c>
      <c r="D412" s="142" t="str">
        <f>IF(B154="","",IF(B154="Yes",VLOOKUP(A412,'Supporting Tables'!$F$72:$J$134,5,FALSE),"NA"))</f>
        <v>Low</v>
      </c>
      <c r="E412" s="231"/>
      <c r="F412" s="30" t="s">
        <v>360</v>
      </c>
      <c r="G412" s="228"/>
      <c r="H412" s="16">
        <f>IF(G412="",0,VLOOKUP(G412,'Supporting Tables'!$A$90:$B$93,2,FALSE))</f>
        <v>0</v>
      </c>
      <c r="I412" s="142" t="str">
        <f>IF(G154="","",IF(G154="Yes",VLOOKUP(F412,'Supporting Tables'!$F$72:$J$134,5,FALSE),"NA"))</f>
        <v>NA</v>
      </c>
      <c r="J412" s="231"/>
      <c r="K412" s="418" t="s">
        <v>564</v>
      </c>
      <c r="L412" s="222" t="s">
        <v>129</v>
      </c>
      <c r="M412" s="16">
        <f>IF(L412="",0,VLOOKUP(L412,'Supporting Tables'!$A$90:$B$93,2,FALSE))</f>
        <v>1</v>
      </c>
      <c r="N412" s="142" t="str">
        <f>IF(L154="","",IF(L154="Yes",VLOOKUP(K412,'Supporting Tables'!$F$72:$J$134,5,FALSE),"NA"))</f>
        <v>Low</v>
      </c>
      <c r="O412" s="416"/>
      <c r="P412" s="418" t="s">
        <v>569</v>
      </c>
      <c r="Q412" s="222"/>
      <c r="R412" s="16">
        <f>IF(Q412="",0,VLOOKUP(Q412,'Supporting Tables'!$A$90:$B$93,2,FALSE))</f>
        <v>0</v>
      </c>
      <c r="S412" s="142" t="str">
        <f>IF(Q154="","",IF(Q154="Yes",VLOOKUP(P412,'Supporting Tables'!$F$72:$J$134,5,FALSE),"NA"))</f>
        <v>NA</v>
      </c>
      <c r="T412" s="416"/>
      <c r="U412" s="181"/>
    </row>
    <row r="413" spans="1:21" ht="34">
      <c r="A413" s="53" t="s">
        <v>31</v>
      </c>
      <c r="B413" s="228" t="s">
        <v>130</v>
      </c>
      <c r="C413" s="16">
        <f>IF(B413="",0,VLOOKUP(B413,'Supporting Tables'!$A$90:$B$93,2,FALSE))</f>
        <v>2</v>
      </c>
      <c r="D413" s="142" t="str">
        <f>IF(B155="","",IF(B155="Yes",VLOOKUP(A413,'Supporting Tables'!$F$72:$J$134,5,FALSE),"NA"))</f>
        <v>Medium</v>
      </c>
      <c r="E413" s="231"/>
      <c r="F413" s="30" t="s">
        <v>363</v>
      </c>
      <c r="G413" s="228" t="s">
        <v>129</v>
      </c>
      <c r="H413" s="16">
        <f>IF(G413="",0,VLOOKUP(G413,'Supporting Tables'!$A$90:$B$93,2,FALSE))</f>
        <v>1</v>
      </c>
      <c r="I413" s="142" t="str">
        <f>IF(G155="","",IF(G155="Yes",VLOOKUP(F413,'Supporting Tables'!$F$72:$J$134,5,FALSE),"NA"))</f>
        <v>Low</v>
      </c>
      <c r="J413" s="231"/>
      <c r="K413" s="418" t="s">
        <v>562</v>
      </c>
      <c r="L413" s="222" t="s">
        <v>129</v>
      </c>
      <c r="M413" s="16">
        <f>IF(L413="",0,VLOOKUP(L413,'Supporting Tables'!$A$90:$B$93,2,FALSE))</f>
        <v>1</v>
      </c>
      <c r="N413" s="142" t="str">
        <f>IF(L155="","",IF(L155="Yes",VLOOKUP(K413,'Supporting Tables'!$F$72:$J$134,5,FALSE),"NA"))</f>
        <v>Low</v>
      </c>
      <c r="O413" s="416"/>
      <c r="P413" s="53" t="s">
        <v>379</v>
      </c>
      <c r="Q413" s="222"/>
      <c r="R413" s="16">
        <f>IF(Q413="",0,VLOOKUP(Q413,'Supporting Tables'!$A$90:$B$93,2,FALSE))</f>
        <v>0</v>
      </c>
      <c r="S413" s="142" t="str">
        <f>IF(Q155="","",IF(Q155="Yes",VLOOKUP(P413,'Supporting Tables'!$F$72:$J$134,5,FALSE),"NA"))</f>
        <v>NA</v>
      </c>
      <c r="T413" s="415"/>
      <c r="U413" s="181"/>
    </row>
    <row r="414" spans="1:21" ht="51">
      <c r="A414" s="53" t="s">
        <v>359</v>
      </c>
      <c r="B414" s="228" t="s">
        <v>130</v>
      </c>
      <c r="C414" s="16">
        <f>IF(B414="",0,VLOOKUP(B414,'Supporting Tables'!$A$90:$B$93,2,FALSE))</f>
        <v>2</v>
      </c>
      <c r="D414" s="142" t="str">
        <f>IF(B156="","",IF(B156="Yes",VLOOKUP(A414,'Supporting Tables'!$F$72:$J$134,5,FALSE),"NA"))</f>
        <v>Medium</v>
      </c>
      <c r="E414" s="231"/>
      <c r="F414" s="30" t="s">
        <v>364</v>
      </c>
      <c r="G414" s="228" t="s">
        <v>130</v>
      </c>
      <c r="H414" s="16">
        <f>IF(G414="",0,VLOOKUP(G414,'Supporting Tables'!$A$90:$B$93,2,FALSE))</f>
        <v>2</v>
      </c>
      <c r="I414" s="142" t="str">
        <f>IF(G156="","",IF(G156="Yes",VLOOKUP(F414,'Supporting Tables'!$F$72:$J$134,5,FALSE),"NA"))</f>
        <v>Medium</v>
      </c>
      <c r="J414" s="231"/>
      <c r="K414" s="53" t="s">
        <v>379</v>
      </c>
      <c r="L414" s="222"/>
      <c r="M414" s="16">
        <f>IF(L414="",0,VLOOKUP(L414,'Supporting Tables'!$A$90:$B$93,2,FALSE))</f>
        <v>0</v>
      </c>
      <c r="N414" s="142" t="str">
        <f>IF(L156="","",IF(L156="Yes",VLOOKUP(K414,'Supporting Tables'!$F$72:$J$134,5,FALSE),"NA"))</f>
        <v>NA</v>
      </c>
      <c r="O414" s="415"/>
      <c r="P414" s="53" t="s">
        <v>380</v>
      </c>
      <c r="Q414" s="222"/>
      <c r="R414" s="16">
        <f>IF(Q414="",0,VLOOKUP(Q414,'Supporting Tables'!$A$90:$B$93,2,FALSE))</f>
        <v>0</v>
      </c>
      <c r="S414" s="142" t="str">
        <f>IF(Q156="","",IF(Q156="Yes",VLOOKUP(P414,'Supporting Tables'!$F$72:$J$134,5,FALSE),"NA"))</f>
        <v>NA</v>
      </c>
      <c r="T414" s="415"/>
      <c r="U414" s="181"/>
    </row>
    <row r="415" spans="1:21" ht="68">
      <c r="A415" s="53" t="s">
        <v>360</v>
      </c>
      <c r="B415" s="228"/>
      <c r="C415" s="16">
        <f>IF(B415="",0,VLOOKUP(B415,'Supporting Tables'!$A$90:$B$93,2,FALSE))</f>
        <v>0</v>
      </c>
      <c r="D415" s="142" t="str">
        <f>IF(B157="","",IF(B157="Yes",VLOOKUP(A415,'Supporting Tables'!$F$72:$J$134,5,FALSE),"NA"))</f>
        <v>NA</v>
      </c>
      <c r="E415" s="231"/>
      <c r="F415" s="418" t="s">
        <v>558</v>
      </c>
      <c r="G415" s="228"/>
      <c r="H415" s="16">
        <f>IF(G415="",0,VLOOKUP(G415,'Supporting Tables'!$A$90:$B$93,2,FALSE))</f>
        <v>0</v>
      </c>
      <c r="I415" s="142" t="str">
        <f>IF(G157="","",IF(G157="Yes",VLOOKUP(F415,'Supporting Tables'!$F$72:$J$134,5,FALSE),"NA"))</f>
        <v>NA</v>
      </c>
      <c r="J415" s="231"/>
      <c r="K415" s="53" t="s">
        <v>380</v>
      </c>
      <c r="L415" s="222"/>
      <c r="M415" s="16">
        <f>IF(L415="",0,VLOOKUP(L415,'Supporting Tables'!$A$90:$B$93,2,FALSE))</f>
        <v>0</v>
      </c>
      <c r="N415" s="142" t="str">
        <f>IF(L157="","",IF(L157="Yes",VLOOKUP(K415,'Supporting Tables'!$F$72:$J$134,5,FALSE),"NA"))</f>
        <v>NA</v>
      </c>
      <c r="O415" s="415"/>
      <c r="P415" s="53" t="s">
        <v>303</v>
      </c>
      <c r="Q415" s="16"/>
      <c r="R415" s="16"/>
      <c r="S415" s="142"/>
      <c r="T415" s="224"/>
      <c r="U415" s="181"/>
    </row>
    <row r="416" spans="1:21" ht="102">
      <c r="A416" s="416" t="s">
        <v>558</v>
      </c>
      <c r="B416" s="228"/>
      <c r="C416" s="16">
        <f>IF(B416="",0,VLOOKUP(B416,'Supporting Tables'!$A$90:$B$93,2,FALSE))</f>
        <v>0</v>
      </c>
      <c r="D416" s="142" t="str">
        <f>IF(B158="","",IF(B158="Yes",VLOOKUP(A416,'Supporting Tables'!$F$72:$J$134,5,FALSE),"NA"))</f>
        <v>NA</v>
      </c>
      <c r="E416" s="231"/>
      <c r="F416" s="418" t="s">
        <v>559</v>
      </c>
      <c r="G416" s="228" t="s">
        <v>129</v>
      </c>
      <c r="H416" s="16">
        <f>IF(G416="",0,VLOOKUP(G416,'Supporting Tables'!$A$90:$B$93,2,FALSE))</f>
        <v>1</v>
      </c>
      <c r="I416" s="142" t="str">
        <f>IF(G158="","",IF(G158="Yes",VLOOKUP(F416,'Supporting Tables'!$F$72:$J$134,5,FALSE),"NA"))</f>
        <v>Low</v>
      </c>
      <c r="J416" s="231"/>
      <c r="K416" s="418" t="s">
        <v>565</v>
      </c>
      <c r="L416" s="222" t="s">
        <v>129</v>
      </c>
      <c r="M416" s="16">
        <f>IF(L416="",0,VLOOKUP(L416,'Supporting Tables'!$A$90:$B$93,2,FALSE))</f>
        <v>1</v>
      </c>
      <c r="N416" s="142" t="str">
        <f>IF(L158="","",IF(L158="Yes",VLOOKUP(K416,'Supporting Tables'!$F$72:$J$134,5,FALSE),"NA"))</f>
        <v>Low</v>
      </c>
      <c r="O416" s="416"/>
      <c r="P416" s="111" t="str">
        <f>IF(P158&lt;&gt;"",P158,"")</f>
        <v/>
      </c>
      <c r="Q416" s="228"/>
      <c r="R416" s="16">
        <f>IF(Q416="",0,VLOOKUP(Q416,'Supporting Tables'!$A$90:$B$93,2,FALSE))</f>
        <v>0</v>
      </c>
      <c r="S416" s="142" t="str">
        <f>IF(Q149="","",IF(Q149="Yes",VLOOKUP(#REF!,'Supporting Tables'!$F$72:$J$134,5,FALSE),"NA"))</f>
        <v>NA</v>
      </c>
      <c r="T416" s="224"/>
      <c r="U416" s="181"/>
    </row>
    <row r="417" spans="1:21" ht="34">
      <c r="A417" s="416" t="s">
        <v>559</v>
      </c>
      <c r="B417" s="228" t="s">
        <v>129</v>
      </c>
      <c r="C417" s="16">
        <f>IF(B417="",0,VLOOKUP(B417,'Supporting Tables'!$A$90:$B$93,2,FALSE))</f>
        <v>1</v>
      </c>
      <c r="D417" s="142" t="str">
        <f>IF(B159="","",IF(B159="Yes",VLOOKUP(A417,'Supporting Tables'!$F$72:$J$134,5,FALSE),"NA"))</f>
        <v>Low</v>
      </c>
      <c r="E417" s="231"/>
      <c r="F417" s="418" t="s">
        <v>560</v>
      </c>
      <c r="G417" s="228" t="s">
        <v>130</v>
      </c>
      <c r="H417" s="16">
        <f>IF(G417="",0,VLOOKUP(G417,'Supporting Tables'!$A$90:$B$93,2,FALSE))</f>
        <v>2</v>
      </c>
      <c r="I417" s="142" t="str">
        <f>IF(G159="","",IF(G159="Yes",VLOOKUP(F417,'Supporting Tables'!$F$72:$J$134,5,FALSE),"NA"))</f>
        <v>Medium</v>
      </c>
      <c r="J417" s="231"/>
      <c r="K417" s="418" t="s">
        <v>569</v>
      </c>
      <c r="L417" s="222"/>
      <c r="M417" s="16">
        <f>IF(L417="",0,VLOOKUP(L417,'Supporting Tables'!$A$90:$B$93,2,FALSE))</f>
        <v>0</v>
      </c>
      <c r="N417" s="142" t="str">
        <f>IF(L159="","",IF(L159="Yes",VLOOKUP(K417,'Supporting Tables'!$F$72:$J$134,5,FALSE),"NA"))</f>
        <v>NA</v>
      </c>
      <c r="O417" s="416"/>
      <c r="P417" s="15"/>
      <c r="S417" s="142"/>
      <c r="T417" s="224"/>
      <c r="U417" s="181"/>
    </row>
    <row r="418" spans="1:21" ht="34">
      <c r="A418" s="416" t="s">
        <v>560</v>
      </c>
      <c r="B418" s="228" t="s">
        <v>130</v>
      </c>
      <c r="C418" s="16">
        <f>IF(B418="",0,VLOOKUP(B418,'Supporting Tables'!$A$90:$B$93,2,FALSE))</f>
        <v>2</v>
      </c>
      <c r="D418" s="142" t="str">
        <f>IF(B160="","",IF(B160="Yes",VLOOKUP(A418,'Supporting Tables'!$F$72:$J$134,5,FALSE),"NA"))</f>
        <v>Medium</v>
      </c>
      <c r="E418" s="231"/>
      <c r="F418" s="30" t="s">
        <v>365</v>
      </c>
      <c r="G418" s="228" t="s">
        <v>129</v>
      </c>
      <c r="H418" s="16">
        <f>IF(G418="",0,VLOOKUP(G418,'Supporting Tables'!$A$90:$B$93,2,FALSE))</f>
        <v>1</v>
      </c>
      <c r="I418" s="142" t="str">
        <f>IF(G160="","",IF(G160="Yes",VLOOKUP(F418,'Supporting Tables'!$F$72:$J$134,5,FALSE),"NA"))</f>
        <v>Low</v>
      </c>
      <c r="J418" s="231"/>
      <c r="K418" s="53" t="s">
        <v>382</v>
      </c>
      <c r="L418" s="222"/>
      <c r="M418" s="16">
        <f>IF(L418="",0,VLOOKUP(L418,'Supporting Tables'!$A$90:$B$93,2,FALSE))</f>
        <v>0</v>
      </c>
      <c r="N418" s="142" t="str">
        <f>IF(L160="","",IF(L160="Yes",VLOOKUP(K418,'Supporting Tables'!$F$72:$J$134,5,FALSE),"NA"))</f>
        <v>NA</v>
      </c>
      <c r="O418" s="415"/>
      <c r="P418" s="15"/>
      <c r="S418" s="142"/>
      <c r="T418" s="224"/>
      <c r="U418" s="181"/>
    </row>
    <row r="419" spans="1:21" ht="17">
      <c r="A419" s="53" t="s">
        <v>361</v>
      </c>
      <c r="B419" s="228"/>
      <c r="C419" s="16">
        <f>IF(B419="",0,VLOOKUP(B419,'Supporting Tables'!$A$90:$B$93,2,FALSE))</f>
        <v>0</v>
      </c>
      <c r="D419" s="142" t="str">
        <f>IF(B161="","",IF(B161="Yes",VLOOKUP(A419,'Supporting Tables'!$F$72:$J$134,5,FALSE),"NA"))</f>
        <v>NA</v>
      </c>
      <c r="E419" s="231"/>
      <c r="F419" s="53" t="s">
        <v>366</v>
      </c>
      <c r="G419" s="228"/>
      <c r="H419" s="16">
        <f>IF(G419="",0,VLOOKUP(G419,'Supporting Tables'!$A$90:$B$93,2,FALSE))</f>
        <v>0</v>
      </c>
      <c r="I419" s="142" t="str">
        <f>IF(G161="","",IF(G161="Yes",VLOOKUP(F419,'Supporting Tables'!$F$72:$J$134,5,FALSE),"NA"))</f>
        <v>NA</v>
      </c>
      <c r="J419" s="231"/>
      <c r="K419" s="53" t="s">
        <v>383</v>
      </c>
      <c r="L419" s="222"/>
      <c r="M419" s="16">
        <f>IF(L419="",0,VLOOKUP(L419,'Supporting Tables'!$A$90:$B$93,2,FALSE))</f>
        <v>0</v>
      </c>
      <c r="N419" s="142" t="str">
        <f>IF(L161="","",IF(L161="Yes",VLOOKUP(K419,'Supporting Tables'!$F$72:$J$134,5,FALSE),"NA"))</f>
        <v>NA</v>
      </c>
      <c r="O419" s="415"/>
      <c r="P419" s="15"/>
      <c r="S419" s="142"/>
      <c r="T419" s="224"/>
      <c r="U419" s="181"/>
    </row>
    <row r="420" spans="1:21" ht="17">
      <c r="A420" s="53" t="s">
        <v>362</v>
      </c>
      <c r="B420" s="228"/>
      <c r="C420" s="16">
        <f>IF(B420="",0,VLOOKUP(B420,'Supporting Tables'!$A$90:$B$93,2,FALSE))</f>
        <v>0</v>
      </c>
      <c r="D420" s="142" t="str">
        <f>IF(B162="","",IF(B162="Yes",VLOOKUP(A420,'Supporting Tables'!$F$72:$J$134,5,FALSE),"NA"))</f>
        <v>NA</v>
      </c>
      <c r="E420" s="231"/>
      <c r="F420" s="53" t="s">
        <v>367</v>
      </c>
      <c r="G420" s="228"/>
      <c r="H420" s="16">
        <f>IF(G420="",0,VLOOKUP(G420,'Supporting Tables'!$A$90:$B$93,2,FALSE))</f>
        <v>0</v>
      </c>
      <c r="I420" s="142" t="str">
        <f>IF(G162="","",IF(G162="Yes",VLOOKUP(F420,'Supporting Tables'!$F$72:$J$134,5,FALSE),"NA"))</f>
        <v>NA</v>
      </c>
      <c r="J420" s="231"/>
      <c r="K420" s="53" t="s">
        <v>303</v>
      </c>
      <c r="L420" s="16"/>
      <c r="M420" s="16"/>
      <c r="N420" s="142"/>
      <c r="O420" s="231"/>
      <c r="P420" s="15"/>
      <c r="S420" s="142"/>
      <c r="T420" s="224"/>
      <c r="U420" s="181"/>
    </row>
    <row r="421" spans="1:21" ht="17">
      <c r="A421" s="53" t="s">
        <v>363</v>
      </c>
      <c r="B421" s="228" t="s">
        <v>129</v>
      </c>
      <c r="C421" s="16">
        <f>IF(B421="",0,VLOOKUP(B421,'Supporting Tables'!$A$90:$B$93,2,FALSE))</f>
        <v>1</v>
      </c>
      <c r="D421" s="142" t="str">
        <f>IF(B163="","",IF(B163="Yes",VLOOKUP(A421,'Supporting Tables'!$F$72:$J$134,5,FALSE),"NA"))</f>
        <v>Low</v>
      </c>
      <c r="E421" s="231"/>
      <c r="F421" s="53" t="s">
        <v>368</v>
      </c>
      <c r="G421" s="228" t="s">
        <v>129</v>
      </c>
      <c r="H421" s="16">
        <f>IF(G421="",0,VLOOKUP(G421,'Supporting Tables'!$A$90:$B$93,2,FALSE))</f>
        <v>1</v>
      </c>
      <c r="I421" s="142" t="str">
        <f>IF(G163="","",IF(G163="Yes",VLOOKUP(F421,'Supporting Tables'!$F$72:$J$134,5,FALSE),"NA"))</f>
        <v>Low</v>
      </c>
      <c r="J421" s="231"/>
      <c r="K421" s="111" t="str">
        <f>IF(K163&lt;&gt;"",K163,"")</f>
        <v/>
      </c>
      <c r="L421" s="228"/>
      <c r="M421" s="16">
        <f>IF(L421="",0,VLOOKUP(L421,'Supporting Tables'!$A$90:$B$93,2,FALSE))</f>
        <v>0</v>
      </c>
      <c r="N421" s="142" t="str">
        <f>IF(L161="","",IF(L161="Yes",VLOOKUP(#REF!,'Supporting Tables'!$F$72:$J$134,5,FALSE),"NA"))</f>
        <v>NA</v>
      </c>
      <c r="O421" s="231"/>
      <c r="P421" s="15"/>
      <c r="S421" s="142"/>
      <c r="T421" s="224"/>
      <c r="U421" s="181"/>
    </row>
    <row r="422" spans="1:21" ht="34">
      <c r="A422" s="53" t="s">
        <v>364</v>
      </c>
      <c r="B422" s="228" t="s">
        <v>130</v>
      </c>
      <c r="C422" s="16">
        <f>IF(B422="",0,VLOOKUP(B422,'Supporting Tables'!$A$90:$B$93,2,FALSE))</f>
        <v>2</v>
      </c>
      <c r="D422" s="142" t="str">
        <f>IF(B164="","",IF(B164="Yes",VLOOKUP(A422,'Supporting Tables'!$F$72:$J$134,5,FALSE),"NA"))</f>
        <v>Medium</v>
      </c>
      <c r="E422" s="231"/>
      <c r="F422" s="418" t="s">
        <v>566</v>
      </c>
      <c r="G422" s="228" t="s">
        <v>129</v>
      </c>
      <c r="H422" s="16">
        <f>IF(G422="",0,VLOOKUP(G422,'Supporting Tables'!$A$90:$B$93,2,FALSE))</f>
        <v>1</v>
      </c>
      <c r="I422" s="142" t="str">
        <f>IF(G164="","",IF(G164="Yes",VLOOKUP(F422,'Supporting Tables'!$F$72:$J$134,5,FALSE),"NA"))</f>
        <v>Low</v>
      </c>
      <c r="J422" s="231"/>
      <c r="K422" s="15"/>
      <c r="N422" s="16"/>
      <c r="O422" s="16"/>
      <c r="P422" s="15"/>
      <c r="S422" s="16"/>
      <c r="T422" s="134"/>
      <c r="U422" s="181"/>
    </row>
    <row r="423" spans="1:21" ht="34">
      <c r="A423" s="53" t="s">
        <v>365</v>
      </c>
      <c r="B423" s="228" t="s">
        <v>129</v>
      </c>
      <c r="C423" s="16">
        <f>IF(B423="",0,VLOOKUP(B423,'Supporting Tables'!$A$90:$B$93,2,FALSE))</f>
        <v>1</v>
      </c>
      <c r="D423" s="142" t="str">
        <f>IF(B165="","",IF(B165="Yes",VLOOKUP(A423,'Supporting Tables'!$F$72:$J$134,5,FALSE),"NA"))</f>
        <v>Low</v>
      </c>
      <c r="E423" s="231"/>
      <c r="F423" s="418" t="s">
        <v>562</v>
      </c>
      <c r="G423" s="228" t="s">
        <v>129</v>
      </c>
      <c r="H423" s="16">
        <f>IF(G423="",0,VLOOKUP(G423,'Supporting Tables'!$A$90:$B$93,2,FALSE))</f>
        <v>1</v>
      </c>
      <c r="I423" s="142" t="str">
        <f>IF(G165="","",IF(G165="Yes",VLOOKUP(F423,'Supporting Tables'!$F$72:$J$134,5,FALSE),"NA"))</f>
        <v>Low</v>
      </c>
      <c r="J423" s="231"/>
      <c r="K423" s="15"/>
      <c r="N423" s="142" t="str">
        <f>IF(L163="","",IF(L163="Yes",VLOOKUP(K421,'Supporting Tables'!$F$72:$J$134,5,FALSE),"NA"))</f>
        <v/>
      </c>
      <c r="O423" s="231"/>
      <c r="P423" s="15"/>
      <c r="S423" s="142" t="str">
        <f>IF(Q158="","",IF(Q158="Yes",VLOOKUP(P416,'Supporting Tables'!$F$72:$J$134,5,FALSE),"NA"))</f>
        <v/>
      </c>
      <c r="T423" s="224"/>
      <c r="U423" s="181"/>
    </row>
    <row r="424" spans="1:21" ht="51">
      <c r="A424" s="53" t="s">
        <v>366</v>
      </c>
      <c r="B424" s="228"/>
      <c r="C424" s="16">
        <f>IF(B424="",0,VLOOKUP(B424,'Supporting Tables'!$A$90:$B$93,2,FALSE))</f>
        <v>0</v>
      </c>
      <c r="D424" s="142" t="str">
        <f>IF(B166="","",IF(B166="Yes",VLOOKUP(A424,'Supporting Tables'!$F$72:$J$134,5,FALSE),"NA"))</f>
        <v>NA</v>
      </c>
      <c r="E424" s="231"/>
      <c r="F424" s="53" t="s">
        <v>371</v>
      </c>
      <c r="G424" s="228" t="s">
        <v>130</v>
      </c>
      <c r="H424" s="16">
        <f>IF(G424="",0,VLOOKUP(G424,'Supporting Tables'!$A$90:$B$93,2,FALSE))</f>
        <v>2</v>
      </c>
      <c r="I424" s="142" t="str">
        <f>IF(G166="","",IF(G166="Yes",VLOOKUP(F424,'Supporting Tables'!$F$72:$J$134,5,FALSE),"NA"))</f>
        <v>Medium</v>
      </c>
      <c r="J424" s="231"/>
      <c r="K424" s="36"/>
      <c r="L424" s="16"/>
      <c r="M424" s="16"/>
      <c r="N424" s="16"/>
      <c r="O424" s="16"/>
      <c r="P424" s="36"/>
      <c r="Q424" s="16"/>
      <c r="R424" s="16"/>
      <c r="S424" s="16"/>
      <c r="T424" s="134"/>
      <c r="U424" s="181"/>
    </row>
    <row r="425" spans="1:21" ht="17">
      <c r="A425" s="53" t="s">
        <v>367</v>
      </c>
      <c r="B425" s="228"/>
      <c r="C425" s="16">
        <f>IF(B425="",0,VLOOKUP(B425,'Supporting Tables'!$A$90:$B$93,2,FALSE))</f>
        <v>0</v>
      </c>
      <c r="D425" s="142" t="str">
        <f>IF(B167="","",IF(B167="Yes",VLOOKUP(A425,'Supporting Tables'!$F$72:$J$134,5,FALSE),"NA"))</f>
        <v>NA</v>
      </c>
      <c r="E425" s="231"/>
      <c r="F425" s="53" t="s">
        <v>372</v>
      </c>
      <c r="G425" s="228" t="s">
        <v>130</v>
      </c>
      <c r="H425" s="16">
        <f>IF(G425="",0,VLOOKUP(G425,'Supporting Tables'!$A$90:$B$93,2,FALSE))</f>
        <v>2</v>
      </c>
      <c r="I425" s="142" t="str">
        <f>IF(G167="","",IF(G167="Yes",VLOOKUP(F425,'Supporting Tables'!$F$72:$J$134,5,FALSE),"NA"))</f>
        <v>Medium</v>
      </c>
      <c r="J425" s="231"/>
      <c r="K425" s="36"/>
      <c r="L425" s="16"/>
      <c r="M425" s="16"/>
      <c r="N425" s="16"/>
      <c r="O425" s="16"/>
      <c r="P425" s="36"/>
      <c r="Q425" s="16"/>
      <c r="R425" s="16"/>
      <c r="S425" s="16"/>
      <c r="T425" s="134"/>
      <c r="U425" s="181"/>
    </row>
    <row r="426" spans="1:21" ht="34">
      <c r="A426" s="53" t="s">
        <v>368</v>
      </c>
      <c r="B426" s="228" t="s">
        <v>129</v>
      </c>
      <c r="C426" s="16">
        <f>IF(B426="",0,VLOOKUP(B426,'Supporting Tables'!$A$90:$B$93,2,FALSE))</f>
        <v>1</v>
      </c>
      <c r="D426" s="142" t="str">
        <f>IF(B168="","",IF(B168="Yes",VLOOKUP(A426,'Supporting Tables'!$F$72:$J$134,5,FALSE),"NA"))</f>
        <v>Low</v>
      </c>
      <c r="E426" s="231"/>
      <c r="F426" s="53" t="s">
        <v>373</v>
      </c>
      <c r="G426" s="228"/>
      <c r="H426" s="16">
        <f>IF(G426="",0,VLOOKUP(G426,'Supporting Tables'!$A$90:$B$93,2,FALSE))</f>
        <v>0</v>
      </c>
      <c r="I426" s="142" t="str">
        <f>IF(G168="","",IF(G168="Yes",VLOOKUP(F426,'Supporting Tables'!$F$72:$J$134,5,FALSE),"NA"))</f>
        <v>NA</v>
      </c>
      <c r="J426" s="231"/>
      <c r="K426" s="36"/>
      <c r="L426" s="16"/>
      <c r="M426" s="16"/>
      <c r="N426" s="16"/>
      <c r="O426" s="16"/>
      <c r="P426" s="36"/>
      <c r="Q426" s="16"/>
      <c r="R426" s="16"/>
      <c r="S426" s="16"/>
      <c r="T426" s="134"/>
      <c r="U426" s="181"/>
    </row>
    <row r="427" spans="1:21" ht="51">
      <c r="A427" s="416" t="s">
        <v>561</v>
      </c>
      <c r="B427" s="228" t="s">
        <v>129</v>
      </c>
      <c r="C427" s="16">
        <f>IF(B427="",0,VLOOKUP(B427,'Supporting Tables'!$A$90:$B$93,2,FALSE))</f>
        <v>1</v>
      </c>
      <c r="D427" s="142" t="str">
        <f>IF(B169="","",IF(B169="Yes",VLOOKUP(A427,'Supporting Tables'!$F$72:$J$134,5,FALSE),"NA"))</f>
        <v>Low</v>
      </c>
      <c r="E427" s="231"/>
      <c r="F427" s="53" t="s">
        <v>374</v>
      </c>
      <c r="G427" s="228"/>
      <c r="H427" s="16">
        <f>IF(G427="",0,VLOOKUP(G427,'Supporting Tables'!$A$90:$B$93,2,FALSE))</f>
        <v>0</v>
      </c>
      <c r="I427" s="142" t="str">
        <f>IF(G169="","",IF(G169="Yes",VLOOKUP(F427,'Supporting Tables'!$F$72:$J$134,5,FALSE),"NA"))</f>
        <v>NA</v>
      </c>
      <c r="J427" s="231"/>
      <c r="K427" s="36"/>
      <c r="L427" s="16"/>
      <c r="M427" s="16"/>
      <c r="N427" s="16"/>
      <c r="O427" s="16"/>
      <c r="P427" s="36"/>
      <c r="Q427" s="16"/>
      <c r="R427" s="16"/>
      <c r="S427" s="16"/>
      <c r="T427" s="134"/>
      <c r="U427" s="181"/>
    </row>
    <row r="428" spans="1:21" ht="34">
      <c r="A428" s="416" t="s">
        <v>566</v>
      </c>
      <c r="B428" s="228" t="s">
        <v>129</v>
      </c>
      <c r="C428" s="16">
        <f>IF(B428="",0,VLOOKUP(B428,'Supporting Tables'!$A$90:$B$93,2,FALSE))</f>
        <v>1</v>
      </c>
      <c r="D428" s="142" t="str">
        <f>IF(B170="","",IF(B170="Yes",VLOOKUP(A428,'Supporting Tables'!$F$72:$J$134,5,FALSE),"NA"))</f>
        <v>Low</v>
      </c>
      <c r="E428" s="231"/>
      <c r="F428" s="53" t="s">
        <v>375</v>
      </c>
      <c r="G428" s="228" t="s">
        <v>131</v>
      </c>
      <c r="H428" s="16">
        <f>IF(G428="",0,VLOOKUP(G428,'Supporting Tables'!$A$90:$B$93,2,FALSE))</f>
        <v>3</v>
      </c>
      <c r="I428" s="142" t="str">
        <f>IF(G170="","",IF(G170="Yes",VLOOKUP(F428,'Supporting Tables'!$F$72:$J$134,5,FALSE),"NA"))</f>
        <v>High</v>
      </c>
      <c r="J428" s="231"/>
      <c r="K428" s="36"/>
      <c r="L428" s="16"/>
      <c r="M428" s="16"/>
      <c r="N428" s="16"/>
      <c r="O428" s="16"/>
      <c r="P428" s="36"/>
      <c r="Q428" s="16"/>
      <c r="R428" s="16"/>
      <c r="S428" s="16"/>
      <c r="T428" s="134"/>
      <c r="U428" s="181"/>
    </row>
    <row r="429" spans="1:21" ht="34">
      <c r="A429" s="416" t="s">
        <v>562</v>
      </c>
      <c r="B429" s="228" t="s">
        <v>129</v>
      </c>
      <c r="C429" s="16">
        <f>IF(B429="",0,VLOOKUP(B429,'Supporting Tables'!$A$90:$B$93,2,FALSE))</f>
        <v>1</v>
      </c>
      <c r="D429" s="142" t="str">
        <f>IF(B171="","",IF(B171="Yes",VLOOKUP(A429,'Supporting Tables'!$F$72:$J$134,5,FALSE),"NA"))</f>
        <v>Low</v>
      </c>
      <c r="E429" s="231"/>
      <c r="F429" s="53" t="s">
        <v>376</v>
      </c>
      <c r="G429" s="228"/>
      <c r="H429" s="16">
        <f>IF(G429="",0,VLOOKUP(G429,'Supporting Tables'!$A$90:$B$93,2,FALSE))</f>
        <v>0</v>
      </c>
      <c r="I429" s="142" t="str">
        <f>IF(G171="","",IF(G171="Yes",VLOOKUP(F429,'Supporting Tables'!$F$72:$J$134,5,FALSE),"NA"))</f>
        <v>NA</v>
      </c>
      <c r="J429" s="231"/>
      <c r="K429" s="36"/>
      <c r="L429" s="16"/>
      <c r="M429" s="16"/>
      <c r="N429" s="16"/>
      <c r="O429" s="16"/>
      <c r="P429" s="36"/>
      <c r="Q429" s="16"/>
      <c r="R429" s="16"/>
      <c r="S429" s="16"/>
      <c r="T429" s="134"/>
      <c r="U429" s="181"/>
    </row>
    <row r="430" spans="1:21" ht="34">
      <c r="A430" s="53" t="s">
        <v>369</v>
      </c>
      <c r="B430" s="228" t="s">
        <v>129</v>
      </c>
      <c r="C430" s="16">
        <f>IF(B430="",0,VLOOKUP(B430,'Supporting Tables'!$A$90:$B$93,2,FALSE))</f>
        <v>1</v>
      </c>
      <c r="D430" s="142" t="str">
        <f>IF(B172="","",IF(B172="Yes",VLOOKUP(A430,'Supporting Tables'!$F$72:$J$134,5,FALSE),"NA"))</f>
        <v>Low</v>
      </c>
      <c r="E430" s="231"/>
      <c r="F430" s="53" t="s">
        <v>377</v>
      </c>
      <c r="G430" s="228"/>
      <c r="H430" s="16">
        <f>IF(G430="",0,VLOOKUP(G430,'Supporting Tables'!$A$90:$B$93,2,FALSE))</f>
        <v>0</v>
      </c>
      <c r="I430" s="142" t="str">
        <f>IF(G172="","",IF(G172="Yes",VLOOKUP(F430,'Supporting Tables'!$F$72:$J$134,5,FALSE),"NA"))</f>
        <v>NA</v>
      </c>
      <c r="J430" s="231"/>
      <c r="K430" s="36"/>
      <c r="L430" s="16"/>
      <c r="M430" s="16"/>
      <c r="N430" s="16"/>
      <c r="O430" s="16"/>
      <c r="P430" s="36"/>
      <c r="Q430" s="16"/>
      <c r="R430" s="16"/>
      <c r="S430" s="16"/>
      <c r="T430" s="134"/>
      <c r="U430" s="181"/>
    </row>
    <row r="431" spans="1:21" ht="34">
      <c r="A431" s="53" t="s">
        <v>370</v>
      </c>
      <c r="B431" s="228"/>
      <c r="C431" s="16">
        <f>IF(B431="",0,VLOOKUP(B431,'Supporting Tables'!$A$90:$B$93,2,FALSE))</f>
        <v>0</v>
      </c>
      <c r="D431" s="142" t="str">
        <f>IF(B173="","",IF(B173="Yes",VLOOKUP(A431,'Supporting Tables'!$F$72:$J$134,5,FALSE),"NA"))</f>
        <v>NA</v>
      </c>
      <c r="E431" s="231"/>
      <c r="F431" s="418" t="s">
        <v>563</v>
      </c>
      <c r="G431" s="228"/>
      <c r="H431" s="16">
        <f>IF(G431="",0,VLOOKUP(G431,'Supporting Tables'!$A$90:$B$93,2,FALSE))</f>
        <v>0</v>
      </c>
      <c r="I431" s="142" t="str">
        <f>IF(G173="","",IF(G173="Yes",VLOOKUP(F431,'Supporting Tables'!$F$72:$J$134,5,FALSE),"NA"))</f>
        <v>NA</v>
      </c>
      <c r="J431" s="231"/>
      <c r="K431" s="36"/>
      <c r="L431" s="16"/>
      <c r="M431" s="16"/>
      <c r="N431" s="16"/>
      <c r="O431" s="16"/>
      <c r="P431" s="36"/>
      <c r="Q431" s="16"/>
      <c r="R431" s="16"/>
      <c r="S431" s="16"/>
      <c r="T431" s="134"/>
      <c r="U431" s="181"/>
    </row>
    <row r="432" spans="1:21" ht="51">
      <c r="A432" s="53" t="s">
        <v>371</v>
      </c>
      <c r="B432" s="228" t="s">
        <v>130</v>
      </c>
      <c r="C432" s="16">
        <f>IF(B432="",0,VLOOKUP(B432,'Supporting Tables'!$A$90:$B$93,2,FALSE))</f>
        <v>2</v>
      </c>
      <c r="D432" s="142" t="str">
        <f>IF(B174="","",IF(B174="Yes",VLOOKUP(A432,'Supporting Tables'!$F$72:$J$134,5,FALSE),"NA"))</f>
        <v>Medium</v>
      </c>
      <c r="E432" s="231"/>
      <c r="F432" s="418" t="s">
        <v>564</v>
      </c>
      <c r="G432" s="228" t="s">
        <v>129</v>
      </c>
      <c r="H432" s="16">
        <f>IF(G432="",0,VLOOKUP(G432,'Supporting Tables'!$A$90:$B$93,2,FALSE))</f>
        <v>1</v>
      </c>
      <c r="I432" s="142" t="str">
        <f>IF(G174="","",IF(G174="Yes",VLOOKUP(F432,'Supporting Tables'!$F$72:$J$134,5,FALSE),"NA"))</f>
        <v>Low</v>
      </c>
      <c r="J432" s="231"/>
      <c r="K432" s="36"/>
      <c r="L432" s="16"/>
      <c r="M432" s="16"/>
      <c r="N432" s="16"/>
      <c r="O432" s="16"/>
      <c r="P432" s="36"/>
      <c r="Q432" s="16"/>
      <c r="R432" s="16"/>
      <c r="S432" s="16"/>
      <c r="T432" s="134"/>
      <c r="U432" s="181"/>
    </row>
    <row r="433" spans="1:21" ht="17">
      <c r="A433" s="53" t="s">
        <v>372</v>
      </c>
      <c r="B433" s="228" t="s">
        <v>130</v>
      </c>
      <c r="C433" s="16">
        <f>IF(B433="",0,VLOOKUP(B433,'Supporting Tables'!$A$90:$B$93,2,FALSE))</f>
        <v>2</v>
      </c>
      <c r="D433" s="142" t="str">
        <f>IF(B175="","",IF(B175="Yes",VLOOKUP(A433,'Supporting Tables'!$F$72:$J$134,5,FALSE),"NA"))</f>
        <v>Medium</v>
      </c>
      <c r="E433" s="231"/>
      <c r="F433" s="53" t="s">
        <v>378</v>
      </c>
      <c r="G433" s="228"/>
      <c r="H433" s="16">
        <f>IF(G433="",0,VLOOKUP(G433,'Supporting Tables'!$A$90:$B$93,2,FALSE))</f>
        <v>0</v>
      </c>
      <c r="I433" s="142" t="str">
        <f>IF(G175="","",IF(G175="Yes",VLOOKUP(F433,'Supporting Tables'!$F$72:$J$134,5,FALSE),"NA"))</f>
        <v>NA</v>
      </c>
      <c r="J433" s="231"/>
      <c r="K433" s="36"/>
      <c r="L433" s="16"/>
      <c r="M433" s="16"/>
      <c r="N433" s="16"/>
      <c r="O433" s="16"/>
      <c r="P433" s="36"/>
      <c r="Q433" s="16"/>
      <c r="R433" s="16"/>
      <c r="S433" s="16"/>
      <c r="T433" s="134"/>
      <c r="U433" s="181"/>
    </row>
    <row r="434" spans="1:21" ht="34">
      <c r="A434" s="53" t="s">
        <v>373</v>
      </c>
      <c r="B434" s="228"/>
      <c r="C434" s="16">
        <f>IF(B434="",0,VLOOKUP(B434,'Supporting Tables'!$A$90:$B$93,2,FALSE))</f>
        <v>0</v>
      </c>
      <c r="D434" s="142" t="str">
        <f>IF(B176="","",IF(B176="Yes",VLOOKUP(A434,'Supporting Tables'!$F$72:$J$134,5,FALSE),"NA"))</f>
        <v>NA</v>
      </c>
      <c r="E434" s="231"/>
      <c r="F434" s="53" t="s">
        <v>379</v>
      </c>
      <c r="G434" s="228"/>
      <c r="H434" s="16">
        <f>IF(G434="",0,VLOOKUP(G434,'Supporting Tables'!$A$90:$B$93,2,FALSE))</f>
        <v>0</v>
      </c>
      <c r="I434" s="142" t="str">
        <f>IF(G176="","",IF(G176="Yes",VLOOKUP(F434,'Supporting Tables'!$F$72:$J$134,5,FALSE),"NA"))</f>
        <v>NA</v>
      </c>
      <c r="J434" s="231"/>
      <c r="K434" s="36"/>
      <c r="L434" s="16"/>
      <c r="M434" s="16"/>
      <c r="N434" s="16"/>
      <c r="O434" s="16"/>
      <c r="P434" s="36"/>
      <c r="Q434" s="16"/>
      <c r="R434" s="16"/>
      <c r="S434" s="16"/>
      <c r="T434" s="134"/>
      <c r="U434" s="181"/>
    </row>
    <row r="435" spans="1:21" ht="17">
      <c r="A435" s="53" t="s">
        <v>374</v>
      </c>
      <c r="B435" s="228"/>
      <c r="C435" s="16">
        <f>IF(B435="",0,VLOOKUP(B435,'Supporting Tables'!$A$90:$B$93,2,FALSE))</f>
        <v>0</v>
      </c>
      <c r="D435" s="142" t="str">
        <f>IF(B177="","",IF(B177="Yes",VLOOKUP(A435,'Supporting Tables'!$F$72:$J$134,5,FALSE),"NA"))</f>
        <v>NA</v>
      </c>
      <c r="E435" s="231"/>
      <c r="F435" s="53" t="s">
        <v>380</v>
      </c>
      <c r="G435" s="228"/>
      <c r="H435" s="16">
        <f>IF(G435="",0,VLOOKUP(G435,'Supporting Tables'!$A$90:$B$93,2,FALSE))</f>
        <v>0</v>
      </c>
      <c r="I435" s="142" t="str">
        <f>IF(G177="","",IF(G177="Yes",VLOOKUP(F435,'Supporting Tables'!$F$72:$J$134,5,FALSE),"NA"))</f>
        <v>NA</v>
      </c>
      <c r="J435" s="231"/>
      <c r="K435" s="36"/>
      <c r="L435" s="16"/>
      <c r="M435" s="16"/>
      <c r="N435" s="16"/>
      <c r="O435" s="16"/>
      <c r="P435" s="36"/>
      <c r="Q435" s="16"/>
      <c r="R435" s="16"/>
      <c r="S435" s="16"/>
      <c r="T435" s="134"/>
      <c r="U435" s="181"/>
    </row>
    <row r="436" spans="1:21" ht="34">
      <c r="A436" s="53" t="s">
        <v>375</v>
      </c>
      <c r="B436" s="228" t="s">
        <v>131</v>
      </c>
      <c r="C436" s="16">
        <f>IF(B436="",0,VLOOKUP(B436,'Supporting Tables'!$A$90:$B$93,2,FALSE))</f>
        <v>3</v>
      </c>
      <c r="D436" s="142" t="str">
        <f>IF(B178="","",IF(B178="Yes",VLOOKUP(A436,'Supporting Tables'!$F$72:$J$134,5,FALSE),"NA"))</f>
        <v>High</v>
      </c>
      <c r="E436" s="231"/>
      <c r="F436" s="53" t="s">
        <v>381</v>
      </c>
      <c r="G436" s="228" t="s">
        <v>130</v>
      </c>
      <c r="H436" s="16">
        <f>IF(G436="",0,VLOOKUP(G436,'Supporting Tables'!$A$90:$B$93,2,FALSE))</f>
        <v>2</v>
      </c>
      <c r="I436" s="142" t="str">
        <f>IF(G178="","",IF(G178="Yes",VLOOKUP(F436,'Supporting Tables'!$F$72:$J$134,5,FALSE),"NA"))</f>
        <v>Medium</v>
      </c>
      <c r="J436" s="231"/>
      <c r="K436" s="36"/>
      <c r="L436" s="16"/>
      <c r="M436" s="16"/>
      <c r="N436" s="16"/>
      <c r="O436" s="16"/>
      <c r="P436" s="36"/>
      <c r="Q436" s="16"/>
      <c r="R436" s="16"/>
      <c r="S436" s="16"/>
      <c r="T436" s="134"/>
      <c r="U436" s="181"/>
    </row>
    <row r="437" spans="1:21" ht="17">
      <c r="A437" s="53" t="s">
        <v>376</v>
      </c>
      <c r="B437" s="228"/>
      <c r="C437" s="16">
        <f>IF(B437="",0,VLOOKUP(B437,'Supporting Tables'!$A$90:$B$93,2,FALSE))</f>
        <v>0</v>
      </c>
      <c r="D437" s="142" t="str">
        <f>IF(B179="","",IF(B179="Yes",VLOOKUP(A437,'Supporting Tables'!$F$72:$J$134,5,FALSE),"NA"))</f>
        <v>NA</v>
      </c>
      <c r="E437" s="231"/>
      <c r="F437" s="53" t="s">
        <v>382</v>
      </c>
      <c r="G437" s="228"/>
      <c r="H437" s="16">
        <f>IF(G437="",0,VLOOKUP(G437,'Supporting Tables'!$A$90:$B$93,2,FALSE))</f>
        <v>0</v>
      </c>
      <c r="I437" s="142" t="str">
        <f>IF(G179="","",IF(G179="Yes",VLOOKUP(F437,'Supporting Tables'!$F$72:$J$134,5,FALSE),"NA"))</f>
        <v>NA</v>
      </c>
      <c r="J437" s="231"/>
      <c r="K437" s="36"/>
      <c r="L437" s="16"/>
      <c r="M437" s="16"/>
      <c r="N437" s="16"/>
      <c r="O437" s="16"/>
      <c r="P437" s="36"/>
      <c r="Q437" s="16"/>
      <c r="R437" s="16"/>
      <c r="S437" s="16"/>
      <c r="T437" s="134"/>
      <c r="U437" s="181"/>
    </row>
    <row r="438" spans="1:21" ht="34">
      <c r="A438" s="53" t="s">
        <v>377</v>
      </c>
      <c r="B438" s="228"/>
      <c r="C438" s="16">
        <f>IF(B438="",0,VLOOKUP(B438,'Supporting Tables'!$A$90:$B$93,2,FALSE))</f>
        <v>0</v>
      </c>
      <c r="D438" s="142" t="str">
        <f>IF(B180="","",IF(B180="Yes",VLOOKUP(A438,'Supporting Tables'!$F$72:$J$134,5,FALSE),"NA"))</f>
        <v>NA</v>
      </c>
      <c r="E438" s="231"/>
      <c r="F438" s="53" t="s">
        <v>383</v>
      </c>
      <c r="G438" s="228"/>
      <c r="H438" s="16">
        <f>IF(G438="",0,VLOOKUP(G438,'Supporting Tables'!$A$90:$B$93,2,FALSE))</f>
        <v>0</v>
      </c>
      <c r="I438" s="142" t="str">
        <f>IF(G180="","",IF(G180="Yes",VLOOKUP(F438,'Supporting Tables'!$F$72:$J$134,5,FALSE),"NA"))</f>
        <v>NA</v>
      </c>
      <c r="J438" s="231"/>
      <c r="K438" s="36"/>
      <c r="L438" s="16"/>
      <c r="M438" s="16"/>
      <c r="N438" s="16"/>
      <c r="O438" s="16"/>
      <c r="P438" s="36"/>
      <c r="Q438" s="16"/>
      <c r="R438" s="16"/>
      <c r="S438" s="16"/>
      <c r="T438" s="134"/>
      <c r="U438" s="181"/>
    </row>
    <row r="439" spans="1:21" ht="51">
      <c r="A439" s="416" t="s">
        <v>563</v>
      </c>
      <c r="B439" s="228" t="s">
        <v>130</v>
      </c>
      <c r="C439" s="16">
        <f>IF(B439="",0,VLOOKUP(B439,'Supporting Tables'!$A$90:$B$93,2,FALSE))</f>
        <v>2</v>
      </c>
      <c r="D439" s="142" t="str">
        <f>IF(B181="","",IF(B181="Yes",VLOOKUP(A439,'Supporting Tables'!$F$72:$J$134,5,FALSE),"NA"))</f>
        <v>Medium</v>
      </c>
      <c r="E439" s="231"/>
      <c r="F439" s="418" t="s">
        <v>565</v>
      </c>
      <c r="G439" s="228" t="s">
        <v>129</v>
      </c>
      <c r="H439" s="16">
        <f>IF(G439="",0,VLOOKUP(G439,'Supporting Tables'!$A$90:$B$93,2,FALSE))</f>
        <v>1</v>
      </c>
      <c r="I439" s="142" t="str">
        <f>IF(G181="","",IF(G181="Yes",VLOOKUP(F439,'Supporting Tables'!$F$72:$J$134,5,FALSE),"NA"))</f>
        <v>Low</v>
      </c>
      <c r="J439" s="231"/>
      <c r="K439" s="36"/>
      <c r="L439" s="16"/>
      <c r="M439" s="16"/>
      <c r="N439" s="16"/>
      <c r="O439" s="16"/>
      <c r="P439" s="36"/>
      <c r="Q439" s="16"/>
      <c r="R439" s="16"/>
      <c r="S439" s="16"/>
      <c r="T439" s="134"/>
      <c r="U439" s="181"/>
    </row>
    <row r="440" spans="1:21" ht="68">
      <c r="A440" s="416" t="s">
        <v>564</v>
      </c>
      <c r="B440" s="228" t="s">
        <v>129</v>
      </c>
      <c r="C440" s="16">
        <f>IF(B440="",0,VLOOKUP(B440,'Supporting Tables'!$A$90:$B$93,2,FALSE))</f>
        <v>1</v>
      </c>
      <c r="D440" s="142" t="str">
        <f>IF(B182="","",IF(B182="Yes",VLOOKUP(A440,'Supporting Tables'!$F$72:$J$134,5,FALSE),"NA"))</f>
        <v>Low</v>
      </c>
      <c r="E440" s="231"/>
      <c r="F440" s="418" t="s">
        <v>569</v>
      </c>
      <c r="G440" s="228"/>
      <c r="H440" s="16">
        <f>IF(G440="",0,VLOOKUP(G440,'Supporting Tables'!$A$90:$B$93,2,FALSE))</f>
        <v>0</v>
      </c>
      <c r="I440" s="142" t="str">
        <f>IF(G182="","",IF(G182="Yes",VLOOKUP(F440,'Supporting Tables'!$F$72:$J$134,5,FALSE),"NA"))</f>
        <v>NA</v>
      </c>
      <c r="J440" s="231"/>
      <c r="K440" s="36"/>
      <c r="L440" s="16"/>
      <c r="M440" s="16"/>
      <c r="N440" s="16"/>
      <c r="O440" s="16"/>
      <c r="P440" s="36"/>
      <c r="Q440" s="16"/>
      <c r="R440" s="16"/>
      <c r="S440" s="16"/>
      <c r="T440" s="134"/>
      <c r="U440" s="181"/>
    </row>
    <row r="441" spans="1:21" ht="51">
      <c r="A441" s="416" t="s">
        <v>565</v>
      </c>
      <c r="B441" s="228" t="s">
        <v>129</v>
      </c>
      <c r="C441" s="16">
        <f>IF(B441="",0,VLOOKUP(B441,'Supporting Tables'!$A$90:$B$93,2,FALSE))</f>
        <v>1</v>
      </c>
      <c r="D441" s="142" t="str">
        <f>IF(B183="","",IF(B183="Yes",VLOOKUP(A441,'Supporting Tables'!$F$72:$J$134,5,FALSE),"NA"))</f>
        <v>Low</v>
      </c>
      <c r="E441" s="231"/>
      <c r="F441" s="53" t="s">
        <v>303</v>
      </c>
      <c r="G441" s="16"/>
      <c r="H441" s="16"/>
      <c r="I441" s="142"/>
      <c r="J441" s="231"/>
      <c r="K441" s="36"/>
      <c r="L441" s="16"/>
      <c r="M441" s="16"/>
      <c r="N441" s="16"/>
      <c r="O441" s="16"/>
      <c r="P441" s="36"/>
      <c r="Q441" s="16"/>
      <c r="R441" s="16"/>
      <c r="S441" s="16"/>
      <c r="T441" s="134"/>
      <c r="U441" s="181"/>
    </row>
    <row r="442" spans="1:21" ht="17">
      <c r="A442" s="416" t="s">
        <v>569</v>
      </c>
      <c r="B442" s="228"/>
      <c r="C442" s="16">
        <f>IF(B442="",0,VLOOKUP(B442,'Supporting Tables'!$A$90:$B$93,2,FALSE))</f>
        <v>0</v>
      </c>
      <c r="D442" s="142" t="str">
        <f>IF(B184="","",IF(B184="Yes",VLOOKUP(A442,'Supporting Tables'!$F$72:$J$134,5,FALSE),"NA"))</f>
        <v>NA</v>
      </c>
      <c r="E442" s="231"/>
      <c r="F442" s="111" t="str">
        <f>IF(F235&lt;&gt;"",F235,"")</f>
        <v xml:space="preserve">Change industry co-management </v>
      </c>
      <c r="G442" s="228"/>
      <c r="H442" s="16">
        <f>IF(G442="",0,VLOOKUP(G442,'Supporting Tables'!$A$90:$B$93,2,FALSE))</f>
        <v>0</v>
      </c>
      <c r="I442" s="142" t="str">
        <f>IF(G184="","",IF(G184="Yes",VLOOKUP(F442,'Supporting Tables'!$F$72:$J$134,5,FALSE),"NA"))</f>
        <v/>
      </c>
      <c r="J442" s="231"/>
      <c r="K442" s="36"/>
      <c r="L442" s="16"/>
      <c r="M442" s="16"/>
      <c r="N442" s="16"/>
      <c r="O442" s="16"/>
      <c r="P442" s="36"/>
      <c r="Q442" s="16"/>
      <c r="R442" s="16"/>
      <c r="S442" s="16"/>
      <c r="T442" s="134"/>
      <c r="U442" s="181"/>
    </row>
    <row r="443" spans="1:21" ht="17">
      <c r="A443" s="53" t="s">
        <v>379</v>
      </c>
      <c r="B443" s="228"/>
      <c r="C443" s="16">
        <f>IF(B443="",0,VLOOKUP(B443,'Supporting Tables'!$A$90:$B$93,2,FALSE))</f>
        <v>0</v>
      </c>
      <c r="D443" s="142" t="str">
        <f>IF(B185="","",IF(B185="Yes",VLOOKUP(A443,'Supporting Tables'!$F$72:$J$134,5,FALSE),"NA"))</f>
        <v>NA</v>
      </c>
      <c r="E443" s="231"/>
      <c r="J443" s="16"/>
      <c r="K443" s="36"/>
      <c r="L443" s="16"/>
      <c r="M443" s="16"/>
      <c r="N443" s="16"/>
      <c r="O443" s="16"/>
      <c r="P443" s="36"/>
      <c r="Q443" s="16"/>
      <c r="R443" s="16"/>
      <c r="S443" s="16"/>
      <c r="T443" s="134"/>
      <c r="U443" s="181"/>
    </row>
    <row r="444" spans="1:21" ht="17">
      <c r="A444" s="53" t="s">
        <v>380</v>
      </c>
      <c r="B444" s="228"/>
      <c r="C444" s="16">
        <f>IF(B444="",0,VLOOKUP(B444,'Supporting Tables'!$A$90:$B$93,2,FALSE))</f>
        <v>0</v>
      </c>
      <c r="D444" s="142" t="str">
        <f>IF(B186="","",IF(B186="Yes",VLOOKUP(A444,'Supporting Tables'!$F$72:$J$134,5,FALSE),"NA"))</f>
        <v>NA</v>
      </c>
      <c r="E444" s="231"/>
      <c r="F444" s="15"/>
      <c r="I444" s="142" t="str">
        <f>IF(G184="","",IF(G184="Yes",VLOOKUP(F442,'Supporting Tables'!$F$72:$J$134,5,FALSE),"NA"))</f>
        <v/>
      </c>
      <c r="J444" s="231"/>
      <c r="K444" s="36"/>
      <c r="L444" s="16"/>
      <c r="M444" s="16"/>
      <c r="N444" s="16"/>
      <c r="O444" s="16"/>
      <c r="P444" s="36"/>
      <c r="Q444" s="16"/>
      <c r="R444" s="16"/>
      <c r="S444" s="16"/>
      <c r="T444" s="134"/>
      <c r="U444" s="181"/>
    </row>
    <row r="445" spans="1:21" ht="17">
      <c r="A445" s="53" t="s">
        <v>303</v>
      </c>
      <c r="B445" s="16"/>
      <c r="C445" s="16"/>
      <c r="D445" s="16"/>
      <c r="E445" s="16"/>
      <c r="F445" s="36"/>
      <c r="G445" s="16"/>
      <c r="H445" s="16"/>
      <c r="I445" s="16"/>
      <c r="J445" s="16"/>
      <c r="K445" s="36"/>
      <c r="L445" s="16"/>
      <c r="M445" s="16"/>
      <c r="N445" s="16"/>
      <c r="O445" s="16"/>
      <c r="P445" s="36"/>
      <c r="Q445" s="16"/>
      <c r="R445" s="16"/>
      <c r="S445" s="16"/>
      <c r="T445" s="134"/>
      <c r="U445" s="181"/>
    </row>
    <row r="446" spans="1:21">
      <c r="A446" s="111" t="str">
        <f>IF(A252&lt;&gt;"",A252,"")</f>
        <v>Open areas to fishing</v>
      </c>
      <c r="B446" s="228"/>
      <c r="C446" s="16">
        <f>IF(B446="",0,VLOOKUP(B446,'Supporting Tables'!$A$90:$B$93,2,FALSE))</f>
        <v>0</v>
      </c>
      <c r="D446" s="142" t="str">
        <f>IF(B188="","",IF(B188="Yes",VLOOKUP(A446,'Supporting Tables'!$F$72:$J$134,5,FALSE),"NA"))</f>
        <v/>
      </c>
      <c r="E446" s="231"/>
      <c r="F446" s="36"/>
      <c r="G446" s="16"/>
      <c r="H446" s="16"/>
      <c r="I446" s="16"/>
      <c r="J446" s="16"/>
      <c r="K446" s="36"/>
      <c r="L446" s="16"/>
      <c r="M446" s="16"/>
      <c r="N446" s="16"/>
      <c r="O446" s="16"/>
      <c r="P446" s="36"/>
      <c r="Q446" s="16"/>
      <c r="R446" s="16"/>
      <c r="S446" s="16"/>
      <c r="T446" s="134"/>
      <c r="U446" s="181"/>
    </row>
    <row r="447" spans="1:21">
      <c r="A447" s="36"/>
      <c r="B447" s="16"/>
      <c r="C447" s="16"/>
      <c r="D447" s="16"/>
      <c r="E447" s="16"/>
      <c r="F447" s="36"/>
      <c r="G447" s="16"/>
      <c r="H447" s="16"/>
      <c r="I447" s="16"/>
      <c r="J447" s="16"/>
      <c r="K447" s="36"/>
      <c r="L447" s="16"/>
      <c r="M447" s="16"/>
      <c r="N447" s="16"/>
      <c r="O447" s="16"/>
      <c r="P447" s="36"/>
      <c r="Q447" s="16"/>
      <c r="R447" s="16"/>
      <c r="S447" s="16"/>
      <c r="T447" s="134"/>
      <c r="U447" s="181"/>
    </row>
    <row r="448" spans="1:21" ht="19">
      <c r="A448" s="56" t="s">
        <v>415</v>
      </c>
      <c r="B448" s="28" t="str">
        <f>IF(MAX(C387:C446)&gt;0,IF(C448&lt;='Supporting Tables'!$B$90,'Supporting Tables'!$A$90,IF(C448&lt;='Supporting Tables'!$B$91,'Supporting Tables'!$A$91,IF(C448&lt;='Supporting Tables'!$B$92,'Supporting Tables'!$A$92,'Supporting Tables'!$A$93)))," ")</f>
        <v>Low</v>
      </c>
      <c r="C448" s="28">
        <f t="array" ref="C448">MEDIAN(IF(C387:C446&lt;&gt;0,C387:C446))</f>
        <v>1</v>
      </c>
      <c r="D448" s="28"/>
      <c r="E448" s="28"/>
      <c r="F448" s="56" t="s">
        <v>415</v>
      </c>
      <c r="G448" s="28" t="str">
        <f>IF(MAX(H387:H442)&gt;0,IF(H448&lt;='Supporting Tables'!$B$90,'Supporting Tables'!$A$90,IF(H448&lt;='Supporting Tables'!$B$91,'Supporting Tables'!$A$91,IF(H448&lt;='Supporting Tables'!$B$92,'Supporting Tables'!$A$92,'Supporting Tables'!$A$93)))," ")</f>
        <v>Low</v>
      </c>
      <c r="H448" s="28">
        <f t="array" ref="H448">MEDIAN(IF(H387:H442&lt;&gt;0,H387:H442))</f>
        <v>1</v>
      </c>
      <c r="I448" s="28"/>
      <c r="J448" s="28"/>
      <c r="K448" s="56" t="s">
        <v>415</v>
      </c>
      <c r="L448" s="28" t="str">
        <f>IF(MAX(M387:M421)&gt;0,IF(M448&lt;='Supporting Tables'!$B$90,'Supporting Tables'!$A$90,IF(M448&lt;='Supporting Tables'!$B$91,'Supporting Tables'!$A$91,IF(M448&lt;='Supporting Tables'!$B$92,'Supporting Tables'!$A$92,'Supporting Tables'!$A$93)))," ")</f>
        <v>Low</v>
      </c>
      <c r="M448" s="28">
        <f t="array" ref="M448">MEDIAN(IF(M387:M421&lt;&gt;0,M387:M421))</f>
        <v>1</v>
      </c>
      <c r="N448" s="28"/>
      <c r="O448" s="28"/>
      <c r="P448" s="56" t="s">
        <v>415</v>
      </c>
      <c r="Q448" s="28" t="str">
        <f>IF(MAX(R387:R416)&gt;0,IF(R448&lt;='Supporting Tables'!$B$90,'Supporting Tables'!$A$90,IF(R448&lt;='Supporting Tables'!$B$91,'Supporting Tables'!$A$91,IF(R448&lt;='Supporting Tables'!$B$92,'Supporting Tables'!$A$92,'Supporting Tables'!$A$93)))," ")</f>
        <v>Low</v>
      </c>
      <c r="R448" s="28">
        <f t="array" ref="R448">MEDIAN(IF(R387:R416&lt;&gt;0,R387:R416))</f>
        <v>1</v>
      </c>
      <c r="S448" s="28"/>
      <c r="T448" s="135"/>
      <c r="U448" s="181"/>
    </row>
    <row r="449" spans="1:21" ht="21">
      <c r="A449" s="51" t="s">
        <v>270</v>
      </c>
      <c r="B449" s="16"/>
      <c r="C449" s="16"/>
      <c r="D449" s="16"/>
      <c r="E449" s="16"/>
      <c r="F449" s="51" t="s">
        <v>270</v>
      </c>
      <c r="G449" s="16"/>
      <c r="H449" s="16"/>
      <c r="I449" s="16"/>
      <c r="J449" s="16"/>
      <c r="K449" s="51" t="s">
        <v>270</v>
      </c>
      <c r="L449" s="16"/>
      <c r="M449" s="16"/>
      <c r="N449" s="16"/>
      <c r="O449" s="16"/>
      <c r="P449" s="51" t="s">
        <v>270</v>
      </c>
      <c r="Q449" s="16"/>
      <c r="R449" s="16"/>
      <c r="S449" s="16"/>
      <c r="T449" s="134"/>
      <c r="U449" s="181"/>
    </row>
    <row r="450" spans="1:21">
      <c r="A450" s="107" t="s">
        <v>386</v>
      </c>
      <c r="B450" s="43" t="str">
        <f>B192</f>
        <v>Many</v>
      </c>
      <c r="C450" s="16">
        <f>IF(B450&lt;&gt;0,VLOOKUP(B450,'Supporting Tables'!$A$72:$B$75,2,FALSE),0)</f>
        <v>3</v>
      </c>
      <c r="D450" s="16"/>
      <c r="E450" s="16"/>
      <c r="F450" s="107" t="s">
        <v>297</v>
      </c>
      <c r="G450" s="43" t="str">
        <f>G192</f>
        <v>Some</v>
      </c>
      <c r="H450" s="16">
        <f>IF(G450&lt;&gt;0,VLOOKUP(G450,'Supporting Tables'!$A$72:$B$75,2,FALSE),0)</f>
        <v>2</v>
      </c>
      <c r="I450" s="16"/>
      <c r="J450" s="16"/>
      <c r="K450" s="107" t="s">
        <v>297</v>
      </c>
      <c r="L450" s="43" t="str">
        <f>L192</f>
        <v>Some</v>
      </c>
      <c r="M450" s="16">
        <f>IF(L450&lt;&gt;0,VLOOKUP(L450,'Supporting Tables'!$A$72:$B$75,2,FALSE),0)</f>
        <v>2</v>
      </c>
      <c r="N450" s="16"/>
      <c r="O450" s="16"/>
      <c r="P450" s="107" t="s">
        <v>297</v>
      </c>
      <c r="Q450" s="43" t="str">
        <f>Q192</f>
        <v>Some</v>
      </c>
      <c r="R450" s="16">
        <f>IF(Q450&lt;&gt;0,VLOOKUP(Q450,'Supporting Tables'!$A$72:$B$75,2,FALSE),0)</f>
        <v>2</v>
      </c>
      <c r="S450" s="16"/>
      <c r="T450" s="134"/>
      <c r="U450" s="181"/>
    </row>
    <row r="451" spans="1:21">
      <c r="A451" s="107" t="s">
        <v>411</v>
      </c>
      <c r="B451" s="43" t="str">
        <f>B256</f>
        <v>Short term (2-5 years)</v>
      </c>
      <c r="C451" s="16">
        <f>IF(B451&lt;&gt;0,VLOOKUP(B451,'Supporting Tables'!$A$78:$C$81,3,FALSE),0)</f>
        <v>3</v>
      </c>
      <c r="D451" s="16"/>
      <c r="E451" s="16"/>
      <c r="F451" s="107" t="s">
        <v>304</v>
      </c>
      <c r="G451" s="43" t="str">
        <f>G256</f>
        <v>Short term (2-5 years)</v>
      </c>
      <c r="H451" s="16">
        <f>IF(G451&lt;&gt;0,VLOOKUP(G451,'Supporting Tables'!$A$78:$C$81,3,FALSE),0)</f>
        <v>3</v>
      </c>
      <c r="I451" s="16"/>
      <c r="J451" s="16"/>
      <c r="K451" s="107" t="s">
        <v>304</v>
      </c>
      <c r="L451" s="43" t="str">
        <f>L256</f>
        <v>Short term (2-5 years)</v>
      </c>
      <c r="M451" s="16">
        <f>IF(L451&lt;&gt;0,VLOOKUP(L451,'Supporting Tables'!$A$78:$C$81,3,FALSE),0)</f>
        <v>3</v>
      </c>
      <c r="N451" s="16"/>
      <c r="O451" s="16"/>
      <c r="P451" s="107" t="s">
        <v>304</v>
      </c>
      <c r="Q451" s="43" t="str">
        <f>Q256</f>
        <v>Short term (2-5 years)</v>
      </c>
      <c r="R451" s="16">
        <f>IF(Q451&lt;&gt;0,VLOOKUP(Q451,'Supporting Tables'!$A$78:$C$81,3,FALSE),0)</f>
        <v>3</v>
      </c>
      <c r="S451" s="16"/>
      <c r="T451" s="134"/>
      <c r="U451" s="181"/>
    </row>
    <row r="452" spans="1:21">
      <c r="A452" s="107" t="s">
        <v>412</v>
      </c>
      <c r="B452" s="43" t="str">
        <f>B320</f>
        <v>Consultative co-mgmt</v>
      </c>
      <c r="C452" s="16">
        <f>IF(B452&lt;&gt;" ",VLOOKUP(B452,'Supporting Tables'!$A$84:$C$87,3,FALSE),0)</f>
        <v>3</v>
      </c>
      <c r="D452" s="16"/>
      <c r="E452" s="16"/>
      <c r="F452" s="107" t="s">
        <v>313</v>
      </c>
      <c r="G452" s="43" t="str">
        <f>G320</f>
        <v>Consultative co-mgmt</v>
      </c>
      <c r="H452" s="16">
        <f>IF(G452&lt;&gt;" ",VLOOKUP(G452,'Supporting Tables'!$A$84:$C$87,3,FALSE),0)</f>
        <v>3</v>
      </c>
      <c r="I452" s="16"/>
      <c r="J452" s="16"/>
      <c r="K452" s="107" t="s">
        <v>313</v>
      </c>
      <c r="L452" s="43" t="str">
        <f>L320</f>
        <v>Consultative co-mgmt</v>
      </c>
      <c r="M452" s="16">
        <f>IF(L452&lt;&gt;" ",VLOOKUP(L452,'Supporting Tables'!$A$84:$C$87,3,FALSE),0)</f>
        <v>3</v>
      </c>
      <c r="N452" s="16"/>
      <c r="O452" s="16"/>
      <c r="P452" s="107" t="s">
        <v>313</v>
      </c>
      <c r="Q452" s="43" t="str">
        <f>Q320</f>
        <v>Consultative co-mgmt</v>
      </c>
      <c r="R452" s="16">
        <f>IF(Q452&lt;&gt;" ",VLOOKUP(Q452,'Supporting Tables'!$A$84:$C$87,3,FALSE),0)</f>
        <v>3</v>
      </c>
      <c r="S452" s="16"/>
      <c r="T452" s="134"/>
      <c r="U452" s="181"/>
    </row>
    <row r="453" spans="1:21">
      <c r="A453" s="107" t="s">
        <v>414</v>
      </c>
      <c r="B453" s="43" t="str">
        <f>B384</f>
        <v>Medium</v>
      </c>
      <c r="C453" s="16">
        <f>IF(B453&lt;&gt;" ",VLOOKUP(B453,'Supporting Tables'!$A$90:$C$93,3,FALSE),0)</f>
        <v>2</v>
      </c>
      <c r="D453" s="16"/>
      <c r="E453" s="16"/>
      <c r="F453" s="107" t="s">
        <v>321</v>
      </c>
      <c r="G453" s="43" t="str">
        <f>G384</f>
        <v>Low</v>
      </c>
      <c r="H453" s="16">
        <f>IF(G453&lt;&gt;" ",VLOOKUP(G453,'Supporting Tables'!$A$90:$C$93,3,FALSE),0)</f>
        <v>1</v>
      </c>
      <c r="I453" s="16"/>
      <c r="J453" s="16"/>
      <c r="K453" s="107" t="s">
        <v>321</v>
      </c>
      <c r="L453" s="43" t="str">
        <f>L384</f>
        <v>Medium</v>
      </c>
      <c r="M453" s="16">
        <f>IF(L453&lt;&gt;" ",VLOOKUP(L453,'Supporting Tables'!$A$90:$C$93,3,FALSE),0)</f>
        <v>2</v>
      </c>
      <c r="N453" s="16"/>
      <c r="O453" s="16"/>
      <c r="P453" s="107" t="s">
        <v>321</v>
      </c>
      <c r="Q453" s="43" t="str">
        <f>Q384</f>
        <v>Medium</v>
      </c>
      <c r="R453" s="16">
        <f>IF(Q453&lt;&gt;" ",VLOOKUP(Q453,'Supporting Tables'!$A$90:$C$93,3,FALSE),0)</f>
        <v>2</v>
      </c>
      <c r="S453" s="16"/>
      <c r="T453" s="134"/>
      <c r="U453" s="181"/>
    </row>
    <row r="454" spans="1:21">
      <c r="A454" s="107" t="s">
        <v>399</v>
      </c>
      <c r="B454" s="66" t="str">
        <f>B448</f>
        <v>Low</v>
      </c>
      <c r="C454" s="16">
        <f>IF(B454&lt;&gt;" ",VLOOKUP(B454,'Supporting Tables'!$A$90:$C$93,3,FALSE),0)</f>
        <v>1</v>
      </c>
      <c r="D454" s="16"/>
      <c r="E454" s="16"/>
      <c r="F454" s="107" t="s">
        <v>321</v>
      </c>
      <c r="G454" s="66" t="str">
        <f>G448</f>
        <v>Low</v>
      </c>
      <c r="H454" s="16">
        <f>IF(G454&lt;&gt;" ",VLOOKUP(G454,'Supporting Tables'!$A$90:$C$93,3,FALSE),0)</f>
        <v>1</v>
      </c>
      <c r="I454" s="16"/>
      <c r="J454" s="16"/>
      <c r="K454" s="107" t="s">
        <v>321</v>
      </c>
      <c r="L454" s="66" t="str">
        <f>L448</f>
        <v>Low</v>
      </c>
      <c r="M454" s="16">
        <f>IF(L454&lt;&gt;" ",VLOOKUP(L454,'Supporting Tables'!$A$90:$C$93,3,FALSE),0)</f>
        <v>1</v>
      </c>
      <c r="N454" s="16"/>
      <c r="O454" s="16"/>
      <c r="P454" s="107" t="s">
        <v>321</v>
      </c>
      <c r="Q454" s="66" t="str">
        <f>Q448</f>
        <v>Low</v>
      </c>
      <c r="R454" s="16">
        <f>IF(Q454&lt;&gt;" ",VLOOKUP(Q454,'Supporting Tables'!$A$90:$C$93,3,FALSE),0)</f>
        <v>1</v>
      </c>
      <c r="S454" s="16"/>
      <c r="T454" s="134"/>
      <c r="U454" s="181"/>
    </row>
    <row r="455" spans="1:21">
      <c r="A455" s="108" t="s">
        <v>418</v>
      </c>
      <c r="B455" s="16" t="str">
        <f>IF(MAX('Risk Assessment-Worked Example'!C450:C454)&gt;0,INDEX('Supporting Tables'!$N$74:$Q$85,(('Risk Assessment-Worked Example'!C450-1)*'Supporting Tables'!$C$84)+'Risk Assessment-Worked Example'!C452,C451)," ")</f>
        <v>Low</v>
      </c>
      <c r="C455" s="16">
        <f>IF(AND(B455&lt;&gt;0,B455&lt;&gt;" "),VLOOKUP(B455,'Supporting Tables'!$A$96:$B$98,2,FALSE),0)</f>
        <v>3</v>
      </c>
      <c r="D455" s="16"/>
      <c r="E455" s="16"/>
      <c r="F455" s="108" t="s">
        <v>418</v>
      </c>
      <c r="G455" s="16" t="str">
        <f>IF(MAX('Risk Assessment-Worked Example'!H450:H454)&gt;0,INDEX('Supporting Tables'!$N$74:$Q$85,(('Risk Assessment-Worked Example'!H450-1)*'Supporting Tables'!$C$84)+'Risk Assessment-Worked Example'!H452,H451)," ")</f>
        <v>Medium</v>
      </c>
      <c r="H455" s="16">
        <f>IF(AND(G455&lt;&gt;0,G455&lt;&gt;" "),VLOOKUP(G455,'Supporting Tables'!$A$96:$B$98,2,FALSE),0)</f>
        <v>2</v>
      </c>
      <c r="I455" s="16"/>
      <c r="J455" s="16"/>
      <c r="K455" s="108" t="s">
        <v>418</v>
      </c>
      <c r="L455" s="16" t="str">
        <f>IF(MAX('Risk Assessment-Worked Example'!M450:M454)&gt;0,INDEX('Supporting Tables'!$N$74:$Q$85,(('Risk Assessment-Worked Example'!M450-1)*'Supporting Tables'!$C$84)+'Risk Assessment-Worked Example'!M452,M451)," ")</f>
        <v>Medium</v>
      </c>
      <c r="M455" s="16">
        <f>IF(AND(L455&lt;&gt;0,L455&lt;&gt;" "),VLOOKUP(L455,'Supporting Tables'!$A$96:$B$98,2,FALSE),0)</f>
        <v>2</v>
      </c>
      <c r="N455" s="16"/>
      <c r="O455" s="16"/>
      <c r="P455" s="108" t="s">
        <v>418</v>
      </c>
      <c r="Q455" s="16" t="str">
        <f>IF(MAX('Risk Assessment-Worked Example'!R450:R454)&gt;0,INDEX('Supporting Tables'!$N$74:$Q$85,(('Risk Assessment-Worked Example'!R450-1)*'Supporting Tables'!$C$84)+'Risk Assessment-Worked Example'!R452,R451)," ")</f>
        <v>Medium</v>
      </c>
      <c r="R455" s="16">
        <f>IF(AND(Q455&lt;&gt;0,Q455&lt;&gt;" "),VLOOKUP(Q455,'Supporting Tables'!$A$96:$B$98,2,FALSE),0)</f>
        <v>2</v>
      </c>
      <c r="S455" s="16"/>
      <c r="T455" s="134"/>
      <c r="U455" s="181"/>
    </row>
    <row r="456" spans="1:21">
      <c r="A456" s="133" t="s">
        <v>419</v>
      </c>
      <c r="B456" s="16" t="str">
        <f>IF(C455&gt;0,INDEX('Supporting Tables'!$M$90:$P$92,'Risk Assessment-Worked Example'!C455,MIN('Risk Assessment-Worked Example'!C453:C454))," ")</f>
        <v>Medium</v>
      </c>
      <c r="C456" s="16">
        <f>IF(B456&lt;&gt;" ",VLOOKUP(B456,'Supporting Tables'!$A$101:$B$103,2,FALSE),"")</f>
        <v>2</v>
      </c>
      <c r="D456" s="16"/>
      <c r="E456" s="16"/>
      <c r="F456" s="133" t="s">
        <v>419</v>
      </c>
      <c r="G456" s="16" t="str">
        <f>IF(H455&gt;0,INDEX('Supporting Tables'!$M$90:$P$92,'Risk Assessment-Worked Example'!H455,MIN('Risk Assessment-Worked Example'!H453:H454))," ")</f>
        <v>High</v>
      </c>
      <c r="H456" s="16">
        <f>IF(G456&lt;&gt;" ",VLOOKUP(G456,'Supporting Tables'!$A$101:$B$103,2,FALSE),"")</f>
        <v>1</v>
      </c>
      <c r="I456" s="16"/>
      <c r="J456" s="16"/>
      <c r="K456" s="133" t="s">
        <v>419</v>
      </c>
      <c r="L456" s="16" t="str">
        <f>IF(M455&gt;0,INDEX('Supporting Tables'!$M$90:$P$92,'Risk Assessment-Worked Example'!M455,MIN('Risk Assessment-Worked Example'!M453:M454))," ")</f>
        <v>High</v>
      </c>
      <c r="M456" s="16">
        <f>IF(L456&lt;&gt;" ",VLOOKUP(L456,'Supporting Tables'!$A$101:$B$103,2,FALSE),"")</f>
        <v>1</v>
      </c>
      <c r="N456" s="16"/>
      <c r="O456" s="16"/>
      <c r="P456" s="133" t="s">
        <v>419</v>
      </c>
      <c r="Q456" s="16" t="str">
        <f>IF(R455&gt;0,INDEX('Supporting Tables'!$M$90:$P$92,'Risk Assessment-Worked Example'!R455,MIN('Risk Assessment-Worked Example'!R453:R454))," ")</f>
        <v>High</v>
      </c>
      <c r="R456" s="16">
        <f>IF(Q456&lt;&gt;" ",VLOOKUP(Q456,'Supporting Tables'!$A$101:$B$103,2,FALSE),"")</f>
        <v>1</v>
      </c>
      <c r="S456" s="16"/>
      <c r="T456" s="134"/>
      <c r="U456" s="181"/>
    </row>
    <row r="457" spans="1:21">
      <c r="A457" s="108" t="s">
        <v>269</v>
      </c>
      <c r="B457" s="16" t="str">
        <f>B57</f>
        <v>High</v>
      </c>
      <c r="C457" s="16">
        <f>IF(B457&lt;&gt;"",VLOOKUP(B457,'Supporting Tables'!$H$34:$I$38,2,FALSE),"")</f>
        <v>1</v>
      </c>
      <c r="D457" s="16"/>
      <c r="E457" s="16"/>
      <c r="F457" s="108" t="s">
        <v>269</v>
      </c>
      <c r="G457" s="16" t="str">
        <f>G57</f>
        <v>Medium</v>
      </c>
      <c r="H457" s="16">
        <f>IF(G457&lt;&gt;"",VLOOKUP(G457,'Supporting Tables'!$H$34:$I$38,2,FALSE),"")</f>
        <v>2</v>
      </c>
      <c r="I457" s="16"/>
      <c r="J457" s="16"/>
      <c r="K457" s="108" t="s">
        <v>269</v>
      </c>
      <c r="L457" s="16" t="str">
        <f>L57</f>
        <v>None</v>
      </c>
      <c r="M457" s="16">
        <f>IF(L457&lt;&gt;"",VLOOKUP(L457,'Supporting Tables'!$H$34:$I$38,2,FALSE),"")</f>
        <v>4</v>
      </c>
      <c r="N457" s="16"/>
      <c r="O457" s="16"/>
      <c r="P457" s="108" t="s">
        <v>269</v>
      </c>
      <c r="Q457" s="16" t="str">
        <f>Q57</f>
        <v>Medium</v>
      </c>
      <c r="R457" s="16">
        <f>IF(Q457&lt;&gt;"",VLOOKUP(Q457,'Supporting Tables'!$H$34:$I$38,2,FALSE),"")</f>
        <v>2</v>
      </c>
      <c r="S457" s="16"/>
      <c r="T457" s="134"/>
      <c r="U457" s="181"/>
    </row>
    <row r="458" spans="1:21" s="16" customFormat="1" ht="21">
      <c r="A458" s="189" t="s">
        <v>417</v>
      </c>
      <c r="B458" s="28" t="str">
        <f>IF(B457&lt;&gt;"",INDEX('Supporting Tables'!$M$97:$O$100,'Risk Assessment-Worked Example'!C457,'Risk Assessment-Worked Example'!C456)," ")</f>
        <v>High</v>
      </c>
      <c r="C458" s="28"/>
      <c r="D458" s="28"/>
      <c r="E458" s="28"/>
      <c r="F458" s="189" t="s">
        <v>417</v>
      </c>
      <c r="G458" s="28" t="str">
        <f>IF(G457&lt;&gt;"",INDEX('Supporting Tables'!$M$97:$O$100,'Risk Assessment-Worked Example'!H457,'Risk Assessment-Worked Example'!H456)," ")</f>
        <v>High</v>
      </c>
      <c r="H458" s="28"/>
      <c r="I458" s="28"/>
      <c r="J458" s="28"/>
      <c r="K458" s="189" t="s">
        <v>417</v>
      </c>
      <c r="L458" s="28" t="str">
        <f>IF(L457&lt;&gt;"",INDEX('Supporting Tables'!$M$97:$O$100,'Risk Assessment-Worked Example'!M457,'Risk Assessment-Worked Example'!M456)," ")</f>
        <v>None</v>
      </c>
      <c r="M458" s="28"/>
      <c r="N458" s="28"/>
      <c r="O458" s="28"/>
      <c r="P458" s="189" t="s">
        <v>417</v>
      </c>
      <c r="Q458" s="28" t="str">
        <f>IF(Q457&lt;&gt;"",INDEX('Supporting Tables'!$M$97:$O$100,'Risk Assessment-Worked Example'!R457,'Risk Assessment-Worked Example'!R456)," ")</f>
        <v>High</v>
      </c>
      <c r="R458" s="28"/>
      <c r="S458" s="28"/>
      <c r="T458" s="135"/>
      <c r="U458" s="182"/>
    </row>
    <row r="459" spans="1:21">
      <c r="A459" s="36"/>
      <c r="B459" s="16"/>
      <c r="C459" s="16"/>
      <c r="D459" s="16"/>
      <c r="E459" s="16"/>
      <c r="F459" s="16"/>
      <c r="G459" s="16"/>
      <c r="H459" s="16"/>
      <c r="I459" s="16"/>
      <c r="J459" s="16"/>
      <c r="K459" s="16"/>
      <c r="L459" s="16"/>
      <c r="M459" s="16"/>
      <c r="N459" s="16"/>
      <c r="O459" s="16"/>
      <c r="P459" s="16"/>
      <c r="Q459" s="16"/>
      <c r="R459" s="16"/>
      <c r="S459" s="16"/>
      <c r="T459" s="134"/>
    </row>
    <row r="460" spans="1:21">
      <c r="A460" s="136"/>
      <c r="B460" s="137"/>
      <c r="C460" s="137"/>
      <c r="D460" s="137"/>
      <c r="E460" s="137"/>
      <c r="F460" s="137"/>
      <c r="G460" s="137"/>
      <c r="H460" s="137"/>
      <c r="I460" s="137"/>
      <c r="J460" s="137"/>
      <c r="K460" s="137"/>
      <c r="L460" s="137"/>
      <c r="M460" s="137"/>
      <c r="N460" s="137"/>
      <c r="O460" s="137"/>
      <c r="P460" s="137"/>
      <c r="Q460" s="137"/>
      <c r="R460" s="137"/>
      <c r="S460" s="137"/>
      <c r="T460" s="139"/>
    </row>
    <row r="461" spans="1:21" ht="26">
      <c r="A461" s="264" t="s">
        <v>436</v>
      </c>
      <c r="B461" s="265"/>
      <c r="C461" s="265"/>
      <c r="D461" s="265"/>
      <c r="E461" s="265"/>
      <c r="F461" s="265"/>
      <c r="G461" s="265"/>
      <c r="H461" s="265"/>
      <c r="I461" s="265"/>
      <c r="J461" s="265"/>
      <c r="K461" s="265"/>
      <c r="L461" s="265"/>
      <c r="M461" s="265"/>
      <c r="N461" s="265"/>
      <c r="O461" s="265"/>
      <c r="P461" s="265"/>
      <c r="Q461" s="265"/>
      <c r="R461" s="265"/>
      <c r="S461" s="265"/>
      <c r="T461" s="266"/>
    </row>
    <row r="462" spans="1:21" ht="19">
      <c r="A462" s="331" t="s">
        <v>442</v>
      </c>
      <c r="B462" s="332"/>
      <c r="C462" s="332"/>
      <c r="D462" s="332"/>
      <c r="E462" s="332"/>
      <c r="F462" s="332"/>
      <c r="G462" s="332"/>
      <c r="H462" s="332"/>
      <c r="I462" s="332"/>
      <c r="J462" s="332"/>
      <c r="K462" s="332"/>
      <c r="L462" s="332"/>
      <c r="M462" s="332"/>
      <c r="N462" s="332"/>
      <c r="O462" s="332"/>
      <c r="P462" s="332"/>
      <c r="Q462" s="332"/>
      <c r="R462" s="332"/>
      <c r="S462" s="332"/>
      <c r="T462" s="333"/>
    </row>
    <row r="463" spans="1:21">
      <c r="A463" s="108" t="s">
        <v>126</v>
      </c>
      <c r="B463" s="334" t="str">
        <f>B6</f>
        <v>Purple spotted prawn</v>
      </c>
      <c r="C463" s="334"/>
      <c r="D463" s="334"/>
      <c r="E463" s="169"/>
      <c r="F463" s="16"/>
      <c r="G463" s="16"/>
      <c r="H463" s="16"/>
      <c r="I463" s="16"/>
      <c r="J463" s="16"/>
      <c r="K463" s="16"/>
      <c r="L463" s="16"/>
      <c r="M463" s="16"/>
      <c r="N463" s="16"/>
      <c r="O463" s="16"/>
      <c r="P463" s="16"/>
      <c r="Q463" s="16"/>
      <c r="R463" s="16"/>
      <c r="S463" s="16"/>
      <c r="T463" s="134"/>
    </row>
    <row r="464" spans="1:21">
      <c r="A464" s="143" t="s">
        <v>114</v>
      </c>
      <c r="B464" s="335" t="str">
        <f>B7</f>
        <v>Target</v>
      </c>
      <c r="C464" s="335"/>
      <c r="D464" s="335"/>
      <c r="E464" s="170"/>
      <c r="F464" s="28"/>
      <c r="G464" s="28"/>
      <c r="H464" s="28"/>
      <c r="I464" s="28"/>
      <c r="J464" s="28"/>
      <c r="K464" s="28"/>
      <c r="L464" s="28"/>
      <c r="M464" s="28"/>
      <c r="N464" s="28"/>
      <c r="O464" s="28"/>
      <c r="P464" s="28"/>
      <c r="Q464" s="28"/>
      <c r="R464" s="28"/>
      <c r="S464" s="28"/>
      <c r="T464" s="135"/>
    </row>
    <row r="465" spans="1:20" ht="21">
      <c r="A465" s="336" t="s">
        <v>112</v>
      </c>
      <c r="B465" s="337"/>
      <c r="C465" s="337"/>
      <c r="D465" s="337"/>
      <c r="E465" s="338"/>
      <c r="F465" s="339" t="s">
        <v>113</v>
      </c>
      <c r="G465" s="337"/>
      <c r="H465" s="337"/>
      <c r="I465" s="337"/>
      <c r="J465" s="338"/>
      <c r="K465" s="339" t="s">
        <v>115</v>
      </c>
      <c r="L465" s="337"/>
      <c r="M465" s="337"/>
      <c r="N465" s="337"/>
      <c r="O465" s="338"/>
      <c r="P465" s="340" t="s">
        <v>116</v>
      </c>
      <c r="Q465" s="341"/>
      <c r="R465" s="341"/>
      <c r="S465" s="341"/>
      <c r="T465" s="342"/>
    </row>
    <row r="466" spans="1:20" ht="19">
      <c r="A466" s="183" t="s">
        <v>211</v>
      </c>
      <c r="B466" s="16" t="str">
        <f>B57</f>
        <v>High</v>
      </c>
      <c r="C466" s="16"/>
      <c r="D466" s="16"/>
      <c r="E466" s="16"/>
      <c r="F466" s="183" t="s">
        <v>211</v>
      </c>
      <c r="G466" s="16" t="str">
        <f>G57</f>
        <v>Medium</v>
      </c>
      <c r="H466" s="16"/>
      <c r="I466" s="16"/>
      <c r="J466" s="16"/>
      <c r="K466" s="183" t="s">
        <v>211</v>
      </c>
      <c r="L466" s="16" t="str">
        <f>L57</f>
        <v>None</v>
      </c>
      <c r="M466" s="16"/>
      <c r="N466" s="16"/>
      <c r="O466" s="16"/>
      <c r="P466" s="183" t="s">
        <v>211</v>
      </c>
      <c r="Q466" s="16" t="str">
        <f>Q57</f>
        <v>Medium</v>
      </c>
      <c r="R466" s="16"/>
      <c r="S466" s="16"/>
      <c r="T466" s="134"/>
    </row>
    <row r="467" spans="1:20" ht="19">
      <c r="A467" s="191" t="s">
        <v>323</v>
      </c>
      <c r="B467" s="16" t="str">
        <f>B123</f>
        <v>High</v>
      </c>
      <c r="C467" s="16"/>
      <c r="D467" s="16"/>
      <c r="E467" s="16"/>
      <c r="F467" s="191" t="s">
        <v>323</v>
      </c>
      <c r="G467" s="16" t="str">
        <f>G123</f>
        <v>High</v>
      </c>
      <c r="H467" s="16"/>
      <c r="I467" s="16"/>
      <c r="J467" s="16"/>
      <c r="K467" s="191" t="s">
        <v>323</v>
      </c>
      <c r="L467" s="16" t="str">
        <f>L123</f>
        <v>None</v>
      </c>
      <c r="M467" s="16"/>
      <c r="N467" s="16"/>
      <c r="O467" s="16"/>
      <c r="P467" s="191" t="s">
        <v>323</v>
      </c>
      <c r="Q467" s="16" t="str">
        <f>Q123</f>
        <v>High</v>
      </c>
      <c r="R467" s="16"/>
      <c r="S467" s="16"/>
      <c r="T467" s="134"/>
    </row>
    <row r="468" spans="1:20" ht="19">
      <c r="A468" s="184" t="s">
        <v>417</v>
      </c>
      <c r="B468" s="28" t="str">
        <f>B458</f>
        <v>High</v>
      </c>
      <c r="C468" s="28"/>
      <c r="D468" s="28"/>
      <c r="E468" s="28"/>
      <c r="F468" s="184" t="s">
        <v>417</v>
      </c>
      <c r="G468" s="28" t="str">
        <f>G458</f>
        <v>High</v>
      </c>
      <c r="H468" s="28"/>
      <c r="I468" s="28"/>
      <c r="J468" s="28"/>
      <c r="K468" s="184" t="s">
        <v>417</v>
      </c>
      <c r="L468" s="28" t="str">
        <f>L458</f>
        <v>None</v>
      </c>
      <c r="M468" s="28"/>
      <c r="N468" s="28"/>
      <c r="O468" s="28"/>
      <c r="P468" s="184" t="s">
        <v>417</v>
      </c>
      <c r="Q468" s="28" t="str">
        <f>Q458</f>
        <v>High</v>
      </c>
      <c r="R468" s="28"/>
      <c r="S468" s="28"/>
      <c r="T468" s="135"/>
    </row>
    <row r="469" spans="1:20" ht="24">
      <c r="A469" s="349" t="s">
        <v>444</v>
      </c>
      <c r="B469" s="350"/>
      <c r="C469" s="350"/>
      <c r="D469" s="350"/>
      <c r="E469" s="350"/>
      <c r="F469" s="350"/>
      <c r="G469" s="350"/>
      <c r="H469" s="350"/>
      <c r="I469" s="350"/>
      <c r="J469" s="350"/>
      <c r="K469" s="350"/>
      <c r="L469" s="350"/>
      <c r="M469" s="350"/>
      <c r="N469" s="350"/>
      <c r="O469" s="350"/>
      <c r="P469" s="350"/>
      <c r="Q469" s="350"/>
      <c r="R469" s="350"/>
      <c r="S469" s="350"/>
      <c r="T469" s="351"/>
    </row>
    <row r="470" spans="1:20" ht="24" customHeight="1">
      <c r="A470" s="343" t="str">
        <f>IF(B47="Unknown","No information on potential abundance change so to be precautionary assume Ecological Risk is High",IF(D37="Yes","Ecological assessment based on model results",IF(D37="No","Ecological assessment based on expert information","No information entered yet for ecological assessment")))</f>
        <v>Ecological assessment based on model results</v>
      </c>
      <c r="B470" s="344"/>
      <c r="C470" s="344"/>
      <c r="D470" s="344"/>
      <c r="E470" s="345"/>
      <c r="F470" s="343" t="str">
        <f>IF(G47="Unknown","No information on potential abundance change so to be precautionary assume Ecological Risk is High",IF(I37="Yes","Ecological assessment based on model results",IF(I37="No","Ecological assessment based on expert information","No information entered yet for ecological assessment")))</f>
        <v>Ecological assessment based on model results</v>
      </c>
      <c r="G470" s="344"/>
      <c r="H470" s="344"/>
      <c r="I470" s="344"/>
      <c r="J470" s="345"/>
      <c r="K470" s="343" t="str">
        <f>IF(L47="Unknown","No information on potential abundance change so to be precautionary assume Ecological Risk is High",IF(N37="Yes","Ecological assessment based on model results",IF(N37="No","Ecological assessment based on expert information","No information entered yet for ecological assessment")))</f>
        <v>Ecological assessment based on model results</v>
      </c>
      <c r="L470" s="344"/>
      <c r="M470" s="344"/>
      <c r="N470" s="344"/>
      <c r="O470" s="345"/>
      <c r="P470" s="343" t="str">
        <f>IF(Q47="Unknown","No information on potential abundance change so to be precautionary assume Ecological Risk is High",IF(S37="Yes","Ecological assessment based on model results",IF(S37="No","Ecological assessment based on expert information","No information entered yet for ecological assessment")))</f>
        <v>No information entered yet for ecological assessment</v>
      </c>
      <c r="Q470" s="344"/>
      <c r="R470" s="344"/>
      <c r="S470" s="344"/>
      <c r="T470" s="345"/>
    </row>
    <row r="471" spans="1:20" ht="36" customHeight="1">
      <c r="A471" s="343" t="str">
        <f>IF(AND(D62="Yes",AND(B466&lt;&gt;"",B466&lt;&gt;"Absent",B38&lt;&gt;"Positive")),"Abundance change likely and current management aims to manage abundance - MISMATCH (RISK) EXISTS",IF(D62="No",IF(AND(B466&lt;&gt;"",B466&lt;&gt;"Absent",B38&lt;&gt;"Positive"),"Abundance change possible, but management does not currently focus on abundance"),"Abundance change unlikely given current information provided"))</f>
        <v>Abundance change likely and current management aims to manage abundance - MISMATCH (RISK) EXISTS</v>
      </c>
      <c r="B471" s="344"/>
      <c r="C471" s="344"/>
      <c r="D471" s="344"/>
      <c r="E471" s="345"/>
      <c r="F471" s="343" t="str">
        <f>IF(AND(I62="Yes",AND(G466&lt;&gt;"",G466&lt;&gt;"Absent",G38&lt;&gt;"Positive")),"Distribution change likely and current management includes spatial management - MISMATCH (RISK) EXISTS",IF(I62="No",IF(AND(G466&lt;&gt;"",G466&lt;&gt;"Absent",G38&lt;&gt;"Positive"),"Distribution change possible, but spatial management not currently a focus"),"Distribution change unlikely given current information provided"))</f>
        <v>Distribution change likely and current management includes spatial management - MISMATCH (RISK) EXISTS</v>
      </c>
      <c r="G471" s="344"/>
      <c r="H471" s="344"/>
      <c r="I471" s="344"/>
      <c r="J471" s="345"/>
      <c r="K471" s="343" t="str">
        <f>IF(AND(N62="Yes",AND(L466&lt;&gt;"",L466&lt;&gt;"Absent",L38&lt;&gt;"Positive")),"Phenology change likely and current management includes temporal management - MISMATCH (RISK) EXISTS",IF(N62="No",IF(AND(L466&lt;&gt;"",L466&lt;&gt;"Absent",L38&lt;&gt;"Positive"),"Phenology change possible, but temporal management not currently a focus"),"Phenology change unlikely given current information provided"))</f>
        <v>Phenology change possible, but temporal management not currently a focus</v>
      </c>
      <c r="L471" s="344"/>
      <c r="M471" s="344"/>
      <c r="N471" s="344"/>
      <c r="O471" s="345"/>
      <c r="P471" s="343" t="str">
        <f>IF(AND(S62="Yes",AND(Q466&lt;&gt;"",Q466&lt;&gt;"Absent",Q38&lt;&gt;"Positive")),"Physiology (quality) change likely and market is dependent on high quality - MISMATCH (RISK) EXISTS",IF(S62="No",IF(AND(Q466&lt;&gt;"",Q466&lt;&gt;"Absent",Q38&lt;&gt;"Positive"),"Physiology (quality) change possible, but market not currently dependent on quality"),"Physiology (quality) change unlikely given current information provided"))</f>
        <v>Physiology (quality) change likely and market is dependent on high quality - MISMATCH (RISK) EXISTS</v>
      </c>
      <c r="Q471" s="344"/>
      <c r="R471" s="344"/>
      <c r="S471" s="344"/>
      <c r="T471" s="345"/>
    </row>
    <row r="472" spans="1:20" ht="23" customHeight="1">
      <c r="A472" s="343" t="str">
        <f>CONCATENATE("Available information identifies ",B80, " potential fishery adaptation responses")</f>
        <v>Available information identifies 9 potential fishery adaptation responses</v>
      </c>
      <c r="B472" s="344"/>
      <c r="C472" s="344"/>
      <c r="D472" s="344"/>
      <c r="E472" s="345"/>
      <c r="F472" s="343" t="str">
        <f>CONCATENATE("Available information identifies ",G80, " potential fishery adaptation responses")</f>
        <v>Available information identifies 7 potential fishery adaptation responses</v>
      </c>
      <c r="G472" s="344"/>
      <c r="H472" s="344"/>
      <c r="I472" s="344"/>
      <c r="J472" s="345"/>
      <c r="K472" s="343" t="str">
        <f>CONCATENATE("Available information identifies ",L80, " potential fishery adaptation responses")</f>
        <v>Available information identifies 5 potential fishery adaptation responses</v>
      </c>
      <c r="L472" s="344"/>
      <c r="M472" s="344"/>
      <c r="N472" s="344"/>
      <c r="O472" s="345"/>
      <c r="P472" s="343" t="str">
        <f>CONCATENATE("Available information identifies ",Q80, " potential fishery adaptation responses")</f>
        <v>Available information identifies 7 potential fishery adaptation responses</v>
      </c>
      <c r="Q472" s="344"/>
      <c r="R472" s="344"/>
      <c r="S472" s="344"/>
      <c r="T472" s="345"/>
    </row>
    <row r="473" spans="1:20" s="16" customFormat="1" ht="23" customHeight="1">
      <c r="A473" s="346" t="str">
        <f>CONCATENATE("Available information identifies ",B190, " potential management responses")</f>
        <v>Available information identifies 36 potential management responses</v>
      </c>
      <c r="B473" s="347"/>
      <c r="C473" s="347"/>
      <c r="D473" s="347"/>
      <c r="E473" s="348"/>
      <c r="F473" s="346" t="str">
        <f>CONCATENATE("Available information identifies ",G190, " potential management responses")</f>
        <v>Available information identifies 33 potential management responses</v>
      </c>
      <c r="G473" s="347"/>
      <c r="H473" s="347"/>
      <c r="I473" s="347"/>
      <c r="J473" s="348"/>
      <c r="K473" s="346" t="str">
        <f>CONCATENATE("Available information identifies ",L190, " potential management responses")</f>
        <v>Available information identifies 18 potential management responses</v>
      </c>
      <c r="L473" s="347"/>
      <c r="M473" s="347"/>
      <c r="N473" s="347"/>
      <c r="O473" s="348"/>
      <c r="P473" s="346" t="str">
        <f>CONCATENATE("Available information identifies ",Q190, " potential management responses")</f>
        <v>Available information identifies 13 potential management responses</v>
      </c>
      <c r="Q473" s="347"/>
      <c r="R473" s="347"/>
      <c r="S473" s="347"/>
      <c r="T473" s="348"/>
    </row>
    <row r="474" spans="1:20" ht="24">
      <c r="A474" s="357" t="s">
        <v>445</v>
      </c>
      <c r="B474" s="358"/>
      <c r="C474" s="358"/>
      <c r="D474" s="358"/>
      <c r="E474" s="358"/>
      <c r="F474" s="358"/>
      <c r="G474" s="358"/>
      <c r="H474" s="358"/>
      <c r="I474" s="358"/>
      <c r="J474" s="358"/>
      <c r="K474" s="358"/>
      <c r="L474" s="358"/>
      <c r="M474" s="358"/>
      <c r="N474" s="358"/>
      <c r="O474" s="358"/>
      <c r="P474" s="358"/>
      <c r="Q474" s="358"/>
      <c r="R474" s="358"/>
      <c r="S474" s="358"/>
      <c r="T474" s="359"/>
    </row>
    <row r="475" spans="1:20">
      <c r="A475" s="360" t="s">
        <v>465</v>
      </c>
      <c r="B475" s="360"/>
      <c r="C475" s="360"/>
      <c r="D475" s="360"/>
      <c r="E475" s="360"/>
      <c r="F475" s="360"/>
      <c r="G475" s="360"/>
      <c r="H475" s="360"/>
      <c r="I475" s="360"/>
      <c r="J475" s="360"/>
      <c r="K475" s="360"/>
      <c r="L475" s="360"/>
      <c r="M475" s="360"/>
      <c r="N475" s="360"/>
      <c r="O475" s="360"/>
      <c r="P475" s="360"/>
      <c r="Q475" s="360"/>
      <c r="R475" s="360"/>
      <c r="S475" s="360"/>
      <c r="T475" s="361"/>
    </row>
    <row r="476" spans="1:20" ht="21">
      <c r="A476" s="362" t="s">
        <v>456</v>
      </c>
      <c r="B476" s="362"/>
      <c r="C476" s="362"/>
      <c r="D476" s="362"/>
      <c r="E476" s="362"/>
      <c r="F476" s="168" t="s">
        <v>457</v>
      </c>
      <c r="G476" s="363" t="s">
        <v>458</v>
      </c>
      <c r="H476" s="363"/>
      <c r="I476" s="363"/>
      <c r="J476" s="363"/>
      <c r="K476" s="10"/>
      <c r="L476" s="362" t="s">
        <v>36</v>
      </c>
      <c r="M476" s="362"/>
      <c r="N476" s="362"/>
      <c r="O476" s="362"/>
      <c r="P476" s="362"/>
      <c r="Q476" s="362"/>
      <c r="R476" s="362"/>
      <c r="S476" s="362"/>
      <c r="T476" s="364"/>
    </row>
    <row r="477" spans="1:20" ht="19">
      <c r="A477" s="365" t="s">
        <v>446</v>
      </c>
      <c r="B477" s="366"/>
      <c r="C477" s="366"/>
      <c r="D477" s="366"/>
      <c r="E477" s="366"/>
      <c r="F477" s="233" t="s">
        <v>473</v>
      </c>
      <c r="G477" s="367" t="s">
        <v>459</v>
      </c>
      <c r="H477" s="367"/>
      <c r="I477" s="367"/>
      <c r="J477" s="367"/>
      <c r="K477" s="9" t="str">
        <f>IF(F477&lt;&gt;"",VLOOKUP(F477,'Supporting Tables'!$A$140:$B$143,2,FALSE),"")</f>
        <v>Medium</v>
      </c>
      <c r="L477" s="368"/>
      <c r="M477" s="368"/>
      <c r="N477" s="368"/>
      <c r="O477" s="368"/>
      <c r="P477" s="368"/>
      <c r="Q477" s="368"/>
      <c r="R477" s="368"/>
      <c r="S477" s="368"/>
      <c r="T477" s="369"/>
    </row>
    <row r="478" spans="1:20" ht="19">
      <c r="A478" s="352" t="s">
        <v>447</v>
      </c>
      <c r="B478" s="353"/>
      <c r="C478" s="353"/>
      <c r="D478" s="353"/>
      <c r="E478" s="353"/>
      <c r="F478" s="228" t="s">
        <v>38</v>
      </c>
      <c r="G478" s="354" t="s">
        <v>460</v>
      </c>
      <c r="H478" s="354"/>
      <c r="I478" s="354"/>
      <c r="J478" s="354"/>
      <c r="K478" s="16" t="str">
        <f>IF(F478&lt;&gt;"",VLOOKUP(F478,'Supporting Tables'!$A$146:$B$149,2,FALSE),"")</f>
        <v>None</v>
      </c>
      <c r="L478" s="355"/>
      <c r="M478" s="355"/>
      <c r="N478" s="355"/>
      <c r="O478" s="355"/>
      <c r="P478" s="355"/>
      <c r="Q478" s="355"/>
      <c r="R478" s="355"/>
      <c r="S478" s="355"/>
      <c r="T478" s="356"/>
    </row>
    <row r="479" spans="1:20" ht="19">
      <c r="A479" s="352" t="s">
        <v>448</v>
      </c>
      <c r="B479" s="353"/>
      <c r="C479" s="353"/>
      <c r="D479" s="353"/>
      <c r="E479" s="353"/>
      <c r="F479" s="222" t="s">
        <v>476</v>
      </c>
      <c r="G479" s="354" t="s">
        <v>460</v>
      </c>
      <c r="H479" s="354"/>
      <c r="I479" s="354"/>
      <c r="J479" s="354"/>
      <c r="K479" s="16" t="str">
        <f>IF(F479&lt;&gt;"",VLOOKUP(F479,'Supporting Tables'!$A$152:$B$156,2,FALSE),"")</f>
        <v>Low</v>
      </c>
      <c r="L479" s="355"/>
      <c r="M479" s="355"/>
      <c r="N479" s="355"/>
      <c r="O479" s="355"/>
      <c r="P479" s="355"/>
      <c r="Q479" s="355"/>
      <c r="R479" s="355"/>
      <c r="S479" s="355"/>
      <c r="T479" s="356"/>
    </row>
    <row r="480" spans="1:20" ht="19">
      <c r="A480" s="352" t="s">
        <v>449</v>
      </c>
      <c r="B480" s="353"/>
      <c r="C480" s="353"/>
      <c r="D480" s="353"/>
      <c r="E480" s="353"/>
      <c r="F480" s="228" t="s">
        <v>38</v>
      </c>
      <c r="G480" s="354" t="s">
        <v>466</v>
      </c>
      <c r="H480" s="354"/>
      <c r="I480" s="354"/>
      <c r="J480" s="354"/>
      <c r="K480" s="16" t="str">
        <f>IF(F480&lt;&gt;"",VLOOKUP(F480,'Supporting Tables'!$A$159:$B$162,2,FALSE),"")</f>
        <v>None</v>
      </c>
      <c r="L480" s="355"/>
      <c r="M480" s="355"/>
      <c r="N480" s="355"/>
      <c r="O480" s="355"/>
      <c r="P480" s="355"/>
      <c r="Q480" s="355"/>
      <c r="R480" s="355"/>
      <c r="S480" s="355"/>
      <c r="T480" s="356"/>
    </row>
    <row r="481" spans="1:20" ht="38" customHeight="1">
      <c r="A481" s="352" t="s">
        <v>455</v>
      </c>
      <c r="B481" s="353"/>
      <c r="C481" s="353"/>
      <c r="D481" s="353"/>
      <c r="E481" s="353"/>
      <c r="F481" s="222" t="s">
        <v>488</v>
      </c>
      <c r="G481" s="354" t="s">
        <v>464</v>
      </c>
      <c r="H481" s="354"/>
      <c r="I481" s="354"/>
      <c r="J481" s="354"/>
      <c r="K481" s="16" t="str">
        <f>IF(F481&lt;&gt;"",VLOOKUP(F481,'Supporting Tables'!$A$165:$B$168,2,FALSE),"")</f>
        <v>High</v>
      </c>
      <c r="L481" s="355"/>
      <c r="M481" s="355"/>
      <c r="N481" s="355"/>
      <c r="O481" s="355"/>
      <c r="P481" s="355"/>
      <c r="Q481" s="355"/>
      <c r="R481" s="355"/>
      <c r="S481" s="355"/>
      <c r="T481" s="356"/>
    </row>
    <row r="482" spans="1:20" ht="71" customHeight="1">
      <c r="A482" s="352" t="s">
        <v>450</v>
      </c>
      <c r="B482" s="353"/>
      <c r="C482" s="353"/>
      <c r="D482" s="353"/>
      <c r="E482" s="353"/>
      <c r="F482" s="230" t="s">
        <v>490</v>
      </c>
      <c r="G482" s="354" t="s">
        <v>463</v>
      </c>
      <c r="H482" s="354"/>
      <c r="I482" s="354"/>
      <c r="J482" s="354"/>
      <c r="K482" s="16" t="str">
        <f>IF(F482&lt;&gt;"",VLOOKUP(F482,'Supporting Tables'!$A$171:$B$174,2,FALSE),"")</f>
        <v>Medium</v>
      </c>
      <c r="L482" s="355"/>
      <c r="M482" s="355"/>
      <c r="N482" s="355"/>
      <c r="O482" s="355"/>
      <c r="P482" s="355"/>
      <c r="Q482" s="355"/>
      <c r="R482" s="355"/>
      <c r="S482" s="355"/>
      <c r="T482" s="356"/>
    </row>
    <row r="483" spans="1:20" ht="37" customHeight="1">
      <c r="A483" s="352" t="s">
        <v>451</v>
      </c>
      <c r="B483" s="353"/>
      <c r="C483" s="353"/>
      <c r="D483" s="353"/>
      <c r="E483" s="353"/>
      <c r="F483" s="228" t="s">
        <v>494</v>
      </c>
      <c r="G483" s="354" t="s">
        <v>461</v>
      </c>
      <c r="H483" s="354"/>
      <c r="I483" s="354"/>
      <c r="J483" s="354"/>
      <c r="K483" s="16" t="str">
        <f>IF(F483&lt;&gt;"",VLOOKUP(F483,'Supporting Tables'!$A$177:$B$180,2,FALSE),"")</f>
        <v>Medium</v>
      </c>
      <c r="L483" s="355"/>
      <c r="M483" s="355"/>
      <c r="N483" s="355"/>
      <c r="O483" s="355"/>
      <c r="P483" s="355"/>
      <c r="Q483" s="355"/>
      <c r="R483" s="355"/>
      <c r="S483" s="355"/>
      <c r="T483" s="356"/>
    </row>
    <row r="484" spans="1:20" ht="38" customHeight="1">
      <c r="A484" s="352" t="s">
        <v>452</v>
      </c>
      <c r="B484" s="353"/>
      <c r="C484" s="353"/>
      <c r="D484" s="353"/>
      <c r="E484" s="353"/>
      <c r="F484" s="228" t="s">
        <v>38</v>
      </c>
      <c r="G484" s="354" t="s">
        <v>462</v>
      </c>
      <c r="H484" s="354"/>
      <c r="I484" s="354"/>
      <c r="J484" s="354"/>
      <c r="K484" s="16" t="str">
        <f>IF(F484&lt;&gt;"",VLOOKUP(F484,'Supporting Tables'!$A$183:$B$184,2,FALSE),"")</f>
        <v>None</v>
      </c>
      <c r="L484" s="355"/>
      <c r="M484" s="355"/>
      <c r="N484" s="355"/>
      <c r="O484" s="355"/>
      <c r="P484" s="355"/>
      <c r="Q484" s="355"/>
      <c r="R484" s="355"/>
      <c r="S484" s="355"/>
      <c r="T484" s="356"/>
    </row>
    <row r="485" spans="1:20" ht="19">
      <c r="A485" s="352" t="s">
        <v>453</v>
      </c>
      <c r="B485" s="353"/>
      <c r="C485" s="353"/>
      <c r="D485" s="353"/>
      <c r="E485" s="353"/>
      <c r="F485" s="228" t="s">
        <v>39</v>
      </c>
      <c r="G485" s="354" t="s">
        <v>467</v>
      </c>
      <c r="H485" s="354"/>
      <c r="I485" s="354"/>
      <c r="J485" s="354"/>
      <c r="K485" s="16" t="str">
        <f>IF(F485&lt;&gt;"",VLOOKUP(F485,'Supporting Tables'!$A$187:$B$190,2,FALSE),"")</f>
        <v>None</v>
      </c>
      <c r="L485" s="355"/>
      <c r="M485" s="355"/>
      <c r="N485" s="355"/>
      <c r="O485" s="355"/>
      <c r="P485" s="355"/>
      <c r="Q485" s="355"/>
      <c r="R485" s="355"/>
      <c r="S485" s="355"/>
      <c r="T485" s="356"/>
    </row>
    <row r="486" spans="1:20" ht="50" customHeight="1">
      <c r="A486" s="370" t="s">
        <v>454</v>
      </c>
      <c r="B486" s="371"/>
      <c r="C486" s="371"/>
      <c r="D486" s="371"/>
      <c r="E486" s="371"/>
      <c r="F486" s="234" t="s">
        <v>39</v>
      </c>
      <c r="G486" s="372" t="s">
        <v>468</v>
      </c>
      <c r="H486" s="372"/>
      <c r="I486" s="372"/>
      <c r="J486" s="372"/>
      <c r="K486" s="157" t="str">
        <f>IF(F486&lt;&gt;"",VLOOKUP(F486,'Supporting Tables'!$A$193:$B$196,2,FALSE),"")</f>
        <v>None</v>
      </c>
      <c r="L486" s="373"/>
      <c r="M486" s="373"/>
      <c r="N486" s="373"/>
      <c r="O486" s="373"/>
      <c r="P486" s="373"/>
      <c r="Q486" s="373"/>
      <c r="R486" s="373"/>
      <c r="S486" s="373"/>
      <c r="T486" s="374"/>
    </row>
  </sheetData>
  <sheetProtection algorithmName="SHA-512" hashValue="t8p5StzjneWWtIA5R4fbuIf9/f33NaCAxnPLk7tcLh5rjpaI0wkpHhHnf5FypUj+vUGxZuvmBFTjLH+yGT0dVg==" saltValue="tIpHuub0lPwAo33JH+Kr8Q==" spinCount="100000" sheet="1" objects="1" scenarios="1"/>
  <mergeCells count="211">
    <mergeCell ref="A486:E486"/>
    <mergeCell ref="G486:J486"/>
    <mergeCell ref="L486:T486"/>
    <mergeCell ref="A484:E484"/>
    <mergeCell ref="G484:J484"/>
    <mergeCell ref="L484:T484"/>
    <mergeCell ref="A485:E485"/>
    <mergeCell ref="G485:J485"/>
    <mergeCell ref="L485:T485"/>
    <mergeCell ref="A482:E482"/>
    <mergeCell ref="G482:J482"/>
    <mergeCell ref="L482:T482"/>
    <mergeCell ref="A483:E483"/>
    <mergeCell ref="G483:J483"/>
    <mergeCell ref="L483:T483"/>
    <mergeCell ref="A480:E480"/>
    <mergeCell ref="G480:J480"/>
    <mergeCell ref="L480:T480"/>
    <mergeCell ref="A481:E481"/>
    <mergeCell ref="G481:J481"/>
    <mergeCell ref="L481:T481"/>
    <mergeCell ref="A478:E478"/>
    <mergeCell ref="G478:J478"/>
    <mergeCell ref="L478:T478"/>
    <mergeCell ref="A479:E479"/>
    <mergeCell ref="G479:J479"/>
    <mergeCell ref="L479:T479"/>
    <mergeCell ref="A474:T474"/>
    <mergeCell ref="A475:T475"/>
    <mergeCell ref="A476:E476"/>
    <mergeCell ref="G476:J476"/>
    <mergeCell ref="L476:T476"/>
    <mergeCell ref="A477:E477"/>
    <mergeCell ref="G477:J477"/>
    <mergeCell ref="L477:T477"/>
    <mergeCell ref="A472:E472"/>
    <mergeCell ref="F472:J472"/>
    <mergeCell ref="K472:O472"/>
    <mergeCell ref="P472:T472"/>
    <mergeCell ref="A473:E473"/>
    <mergeCell ref="F473:J473"/>
    <mergeCell ref="K473:O473"/>
    <mergeCell ref="P473:T473"/>
    <mergeCell ref="A469:T469"/>
    <mergeCell ref="A470:E470"/>
    <mergeCell ref="F470:J470"/>
    <mergeCell ref="K470:O470"/>
    <mergeCell ref="P470:T470"/>
    <mergeCell ref="A471:E471"/>
    <mergeCell ref="F471:J471"/>
    <mergeCell ref="K471:O471"/>
    <mergeCell ref="P471:T471"/>
    <mergeCell ref="A461:T461"/>
    <mergeCell ref="A462:T462"/>
    <mergeCell ref="B463:D463"/>
    <mergeCell ref="B464:D464"/>
    <mergeCell ref="A465:E465"/>
    <mergeCell ref="F465:J465"/>
    <mergeCell ref="K465:O465"/>
    <mergeCell ref="P465:T465"/>
    <mergeCell ref="A385:D385"/>
    <mergeCell ref="F385:I385"/>
    <mergeCell ref="K385:N385"/>
    <mergeCell ref="P385:S385"/>
    <mergeCell ref="A386:D386"/>
    <mergeCell ref="F386:I386"/>
    <mergeCell ref="K386:N386"/>
    <mergeCell ref="P386:S386"/>
    <mergeCell ref="A321:D321"/>
    <mergeCell ref="F321:I321"/>
    <mergeCell ref="K321:N321"/>
    <mergeCell ref="P321:S321"/>
    <mergeCell ref="A322:D322"/>
    <mergeCell ref="F322:I322"/>
    <mergeCell ref="K322:N322"/>
    <mergeCell ref="P322:S322"/>
    <mergeCell ref="A257:D257"/>
    <mergeCell ref="F257:I257"/>
    <mergeCell ref="K257:N257"/>
    <mergeCell ref="P257:S257"/>
    <mergeCell ref="A258:D258"/>
    <mergeCell ref="F258:I258"/>
    <mergeCell ref="K258:N258"/>
    <mergeCell ref="P258:S258"/>
    <mergeCell ref="A193:D193"/>
    <mergeCell ref="F193:I193"/>
    <mergeCell ref="K193:N193"/>
    <mergeCell ref="P193:S193"/>
    <mergeCell ref="A194:D194"/>
    <mergeCell ref="F194:I194"/>
    <mergeCell ref="K194:N194"/>
    <mergeCell ref="P194:S194"/>
    <mergeCell ref="A126:T126"/>
    <mergeCell ref="A127:T127"/>
    <mergeCell ref="A128:D128"/>
    <mergeCell ref="F128:I128"/>
    <mergeCell ref="K128:N128"/>
    <mergeCell ref="P128:S128"/>
    <mergeCell ref="A110:D110"/>
    <mergeCell ref="F110:I110"/>
    <mergeCell ref="K110:N110"/>
    <mergeCell ref="P110:S110"/>
    <mergeCell ref="A111:D111"/>
    <mergeCell ref="F111:I111"/>
    <mergeCell ref="K111:N111"/>
    <mergeCell ref="P111:S111"/>
    <mergeCell ref="A104:D104"/>
    <mergeCell ref="F104:I104"/>
    <mergeCell ref="K104:N104"/>
    <mergeCell ref="P104:S104"/>
    <mergeCell ref="A109:D109"/>
    <mergeCell ref="F109:I109"/>
    <mergeCell ref="K109:N109"/>
    <mergeCell ref="P109:S109"/>
    <mergeCell ref="A102:D102"/>
    <mergeCell ref="F102:I102"/>
    <mergeCell ref="K102:N102"/>
    <mergeCell ref="P102:S102"/>
    <mergeCell ref="A103:D103"/>
    <mergeCell ref="F103:I103"/>
    <mergeCell ref="K103:N103"/>
    <mergeCell ref="P103:S103"/>
    <mergeCell ref="A84:D84"/>
    <mergeCell ref="F84:I84"/>
    <mergeCell ref="K84:N84"/>
    <mergeCell ref="P84:S84"/>
    <mergeCell ref="A85:C85"/>
    <mergeCell ref="F85:H85"/>
    <mergeCell ref="K85:M85"/>
    <mergeCell ref="P85:R85"/>
    <mergeCell ref="A64:D64"/>
    <mergeCell ref="F64:I64"/>
    <mergeCell ref="K64:N64"/>
    <mergeCell ref="P64:S64"/>
    <mergeCell ref="A83:D83"/>
    <mergeCell ref="F83:I83"/>
    <mergeCell ref="K83:N83"/>
    <mergeCell ref="P83:S83"/>
    <mergeCell ref="A60:T60"/>
    <mergeCell ref="A61:D61"/>
    <mergeCell ref="F61:I61"/>
    <mergeCell ref="K61:N61"/>
    <mergeCell ref="P61:S61"/>
    <mergeCell ref="A62:B62"/>
    <mergeCell ref="F62:G62"/>
    <mergeCell ref="K62:L62"/>
    <mergeCell ref="P62:Q62"/>
    <mergeCell ref="A45:D45"/>
    <mergeCell ref="F45:I45"/>
    <mergeCell ref="K45:N45"/>
    <mergeCell ref="P45:S45"/>
    <mergeCell ref="A46:D46"/>
    <mergeCell ref="F46:I46"/>
    <mergeCell ref="K46:N46"/>
    <mergeCell ref="P46:S46"/>
    <mergeCell ref="A37:B37"/>
    <mergeCell ref="F37:G37"/>
    <mergeCell ref="K37:L37"/>
    <mergeCell ref="P37:Q37"/>
    <mergeCell ref="A44:E44"/>
    <mergeCell ref="F44:J44"/>
    <mergeCell ref="K44:O44"/>
    <mergeCell ref="P44:T44"/>
    <mergeCell ref="A35:D35"/>
    <mergeCell ref="F35:I35"/>
    <mergeCell ref="K35:N35"/>
    <mergeCell ref="P35:S35"/>
    <mergeCell ref="A36:D36"/>
    <mergeCell ref="F36:I36"/>
    <mergeCell ref="K36:N36"/>
    <mergeCell ref="P36:S36"/>
    <mergeCell ref="A19:D19"/>
    <mergeCell ref="F19:I19"/>
    <mergeCell ref="K19:N19"/>
    <mergeCell ref="P19:S19"/>
    <mergeCell ref="A28:D28"/>
    <mergeCell ref="F28:I28"/>
    <mergeCell ref="K28:N28"/>
    <mergeCell ref="P28:S28"/>
    <mergeCell ref="A15:B15"/>
    <mergeCell ref="F15:G15"/>
    <mergeCell ref="K15:L15"/>
    <mergeCell ref="P15:Q15"/>
    <mergeCell ref="A18:D18"/>
    <mergeCell ref="F18:I18"/>
    <mergeCell ref="K18:N18"/>
    <mergeCell ref="P18:S18"/>
    <mergeCell ref="A10:T10"/>
    <mergeCell ref="A12:E12"/>
    <mergeCell ref="F12:J12"/>
    <mergeCell ref="K12:O12"/>
    <mergeCell ref="P12:T12"/>
    <mergeCell ref="A14:D14"/>
    <mergeCell ref="F14:I14"/>
    <mergeCell ref="K14:N14"/>
    <mergeCell ref="P14:S14"/>
    <mergeCell ref="B7:D7"/>
    <mergeCell ref="A8:E8"/>
    <mergeCell ref="F8:J8"/>
    <mergeCell ref="K8:O8"/>
    <mergeCell ref="P8:T8"/>
    <mergeCell ref="A9:E9"/>
    <mergeCell ref="F9:J9"/>
    <mergeCell ref="K9:O9"/>
    <mergeCell ref="P9:T9"/>
    <mergeCell ref="A1:T1"/>
    <mergeCell ref="A2:T2"/>
    <mergeCell ref="A3:T3"/>
    <mergeCell ref="A4:E4"/>
    <mergeCell ref="G4:T4"/>
    <mergeCell ref="B6:E6"/>
  </mergeCells>
  <conditionalFormatting sqref="B15:B16 B13">
    <cfRule type="containsText" dxfId="443" priority="441" stopIfTrue="1" operator="containsText" text="&quot;&quot;">
      <formula>NOT(ISERROR(SEARCH("""""",B13)))</formula>
    </cfRule>
    <cfRule type="containsText" dxfId="442" priority="442" operator="containsText" text="Low">
      <formula>NOT(ISERROR(SEARCH("Low",B13)))</formula>
    </cfRule>
    <cfRule type="containsText" dxfId="441" priority="443" operator="containsText" text="Medium">
      <formula>NOT(ISERROR(SEARCH("Medium",B13)))</formula>
    </cfRule>
    <cfRule type="containsText" dxfId="440" priority="444" operator="containsText" text="High">
      <formula>NOT(ISERROR(SEARCH("High",B13)))</formula>
    </cfRule>
  </conditionalFormatting>
  <conditionalFormatting sqref="G15 G13">
    <cfRule type="containsText" dxfId="439" priority="437" operator="containsText" text="Low">
      <formula>NOT(ISERROR(SEARCH("Low",G13)))</formula>
    </cfRule>
    <cfRule type="containsText" dxfId="438" priority="438" operator="containsText" text="Medium">
      <formula>NOT(ISERROR(SEARCH("Medium",G13)))</formula>
    </cfRule>
    <cfRule type="containsText" dxfId="437" priority="439" operator="containsText" text="High">
      <formula>NOT(ISERROR(SEARCH("High",G13)))</formula>
    </cfRule>
    <cfRule type="containsText" dxfId="436" priority="440" operator="containsText" text="&quot;&quot;">
      <formula>NOT(ISERROR(SEARCH("""""",G13)))</formula>
    </cfRule>
  </conditionalFormatting>
  <conditionalFormatting sqref="L15 L13">
    <cfRule type="containsText" dxfId="435" priority="433" operator="containsText" text="Low">
      <formula>NOT(ISERROR(SEARCH("Low",L13)))</formula>
    </cfRule>
    <cfRule type="containsText" dxfId="434" priority="434" operator="containsText" text="Medium">
      <formula>NOT(ISERROR(SEARCH("Medium",L13)))</formula>
    </cfRule>
    <cfRule type="containsText" dxfId="433" priority="435" operator="containsText" text="High">
      <formula>NOT(ISERROR(SEARCH("High",L13)))</formula>
    </cfRule>
    <cfRule type="containsText" dxfId="432" priority="436" operator="containsText" text="&quot;&quot;">
      <formula>NOT(ISERROR(SEARCH("""""",L13)))</formula>
    </cfRule>
  </conditionalFormatting>
  <conditionalFormatting sqref="Q15 Q13">
    <cfRule type="containsText" dxfId="431" priority="429" operator="containsText" text="Low">
      <formula>NOT(ISERROR(SEARCH("Low",Q13)))</formula>
    </cfRule>
    <cfRule type="containsText" dxfId="430" priority="430" operator="containsText" text="Medium">
      <formula>NOT(ISERROR(SEARCH("Medium",Q13)))</formula>
    </cfRule>
    <cfRule type="containsText" dxfId="429" priority="431" operator="containsText" text="High">
      <formula>NOT(ISERROR(SEARCH("High",Q13)))</formula>
    </cfRule>
    <cfRule type="containsText" dxfId="428" priority="432" operator="containsText" text="&quot;&quot;">
      <formula>NOT(ISERROR(SEARCH("""""",Q13)))</formula>
    </cfRule>
  </conditionalFormatting>
  <conditionalFormatting sqref="B37">
    <cfRule type="containsText" dxfId="427" priority="425" operator="containsText" text="Low">
      <formula>NOT(ISERROR(SEARCH("Low",B37)))</formula>
    </cfRule>
    <cfRule type="containsText" dxfId="426" priority="426" operator="containsText" text="Medium">
      <formula>NOT(ISERROR(SEARCH("Medium",B37)))</formula>
    </cfRule>
    <cfRule type="containsText" dxfId="425" priority="427" operator="containsText" text="High">
      <formula>NOT(ISERROR(SEARCH("High",B37)))</formula>
    </cfRule>
    <cfRule type="containsText" dxfId="424" priority="428" operator="containsText" text="&quot;&quot;">
      <formula>NOT(ISERROR(SEARCH("""""",B37)))</formula>
    </cfRule>
  </conditionalFormatting>
  <conditionalFormatting sqref="G37">
    <cfRule type="containsText" dxfId="423" priority="421" operator="containsText" text="Low">
      <formula>NOT(ISERROR(SEARCH("Low",G37)))</formula>
    </cfRule>
    <cfRule type="containsText" dxfId="422" priority="422" operator="containsText" text="Medium">
      <formula>NOT(ISERROR(SEARCH("Medium",G37)))</formula>
    </cfRule>
    <cfRule type="containsText" dxfId="421" priority="423" operator="containsText" text="High">
      <formula>NOT(ISERROR(SEARCH("High",G37)))</formula>
    </cfRule>
    <cfRule type="containsText" dxfId="420" priority="424" operator="containsText" text="&quot;&quot;">
      <formula>NOT(ISERROR(SEARCH("""""",G37)))</formula>
    </cfRule>
  </conditionalFormatting>
  <conditionalFormatting sqref="L37">
    <cfRule type="containsText" dxfId="419" priority="417" operator="containsText" text="Low">
      <formula>NOT(ISERROR(SEARCH("Low",L37)))</formula>
    </cfRule>
    <cfRule type="containsText" dxfId="418" priority="418" operator="containsText" text="Medium">
      <formula>NOT(ISERROR(SEARCH("Medium",L37)))</formula>
    </cfRule>
    <cfRule type="containsText" dxfId="417" priority="419" operator="containsText" text="High">
      <formula>NOT(ISERROR(SEARCH("High",L37)))</formula>
    </cfRule>
    <cfRule type="containsText" dxfId="416" priority="420" operator="containsText" text="&quot;&quot;">
      <formula>NOT(ISERROR(SEARCH("""""",L37)))</formula>
    </cfRule>
  </conditionalFormatting>
  <conditionalFormatting sqref="Q37">
    <cfRule type="containsText" dxfId="415" priority="413" operator="containsText" text="Low">
      <formula>NOT(ISERROR(SEARCH("Low",Q37)))</formula>
    </cfRule>
    <cfRule type="containsText" dxfId="414" priority="414" operator="containsText" text="Medium">
      <formula>NOT(ISERROR(SEARCH("Medium",Q37)))</formula>
    </cfRule>
    <cfRule type="containsText" dxfId="413" priority="415" operator="containsText" text="High">
      <formula>NOT(ISERROR(SEARCH("High",Q37)))</formula>
    </cfRule>
    <cfRule type="containsText" dxfId="412" priority="416" operator="containsText" text="&quot;&quot;">
      <formula>NOT(ISERROR(SEARCH("""""",Q37)))</formula>
    </cfRule>
  </conditionalFormatting>
  <conditionalFormatting sqref="D49:E49 E47:E48">
    <cfRule type="containsText" dxfId="411" priority="410" operator="containsText" text="High">
      <formula>NOT(ISERROR(SEARCH("High",D47)))</formula>
    </cfRule>
    <cfRule type="containsText" dxfId="410" priority="411" operator="containsText" text="Medium">
      <formula>NOT(ISERROR(SEARCH("Medium",D47)))</formula>
    </cfRule>
    <cfRule type="containsText" dxfId="409" priority="412" operator="containsText" text="Low">
      <formula>NOT(ISERROR(SEARCH("Low",D47)))</formula>
    </cfRule>
  </conditionalFormatting>
  <conditionalFormatting sqref="S49 N49 I49">
    <cfRule type="containsText" dxfId="408" priority="407" operator="containsText" text="High">
      <formula>NOT(ISERROR(SEARCH("High",I49)))</formula>
    </cfRule>
    <cfRule type="containsText" dxfId="407" priority="408" operator="containsText" text="Medium">
      <formula>NOT(ISERROR(SEARCH("Medium",I49)))</formula>
    </cfRule>
    <cfRule type="containsText" dxfId="406" priority="409" operator="containsText" text="Low">
      <formula>NOT(ISERROR(SEARCH("Low",I49)))</formula>
    </cfRule>
  </conditionalFormatting>
  <conditionalFormatting sqref="I20:I23 N20:N23 S29:S30 S20:S26 D20:E24 D29:E34 E11 J29:J34 O29:O34 T29:T34 I29:I31">
    <cfRule type="containsText" dxfId="405" priority="405" stopIfTrue="1" operator="containsText" text="Medium">
      <formula>NOT(ISERROR(SEARCH("Medium",D11)))</formula>
    </cfRule>
    <cfRule type="containsText" dxfId="404" priority="406" operator="containsText" text="Low">
      <formula>NOT(ISERROR(SEARCH("Low",D11)))</formula>
    </cfRule>
  </conditionalFormatting>
  <conditionalFormatting sqref="S20:S26 S29:S30 N20:N23 I20:I23 B455:B457 J29:J34 O29:O34 T29:T34">
    <cfRule type="containsText" dxfId="403" priority="404" stopIfTrue="1" operator="containsText" text="High">
      <formula>NOT(ISERROR(SEARCH("High",B20)))</formula>
    </cfRule>
  </conditionalFormatting>
  <conditionalFormatting sqref="B27">
    <cfRule type="containsText" dxfId="402" priority="380" stopIfTrue="1" operator="containsText" text=" ">
      <formula>NOT(ISERROR(SEARCH(" ",B27)))</formula>
    </cfRule>
    <cfRule type="containsText" dxfId="401" priority="381" stopIfTrue="1" operator="containsText" text="High">
      <formula>NOT(ISERROR(SEARCH("High",B27)))</formula>
    </cfRule>
    <cfRule type="containsText" dxfId="400" priority="402" stopIfTrue="1" operator="containsText" text="Medium">
      <formula>NOT(ISERROR(SEARCH("Medium",B27)))</formula>
    </cfRule>
    <cfRule type="containsText" dxfId="399" priority="403" operator="containsText" text="Low">
      <formula>NOT(ISERROR(SEARCH("Low",B27)))</formula>
    </cfRule>
  </conditionalFormatting>
  <conditionalFormatting sqref="G16">
    <cfRule type="containsText" dxfId="398" priority="396" stopIfTrue="1" operator="containsText" text="&quot;&quot;">
      <formula>NOT(ISERROR(SEARCH("""""",G16)))</formula>
    </cfRule>
    <cfRule type="containsText" dxfId="397" priority="397" operator="containsText" text="Low">
      <formula>NOT(ISERROR(SEARCH("Low",G16)))</formula>
    </cfRule>
    <cfRule type="containsText" dxfId="396" priority="398" operator="containsText" text="Medium">
      <formula>NOT(ISERROR(SEARCH("Medium",G16)))</formula>
    </cfRule>
    <cfRule type="containsText" dxfId="395" priority="399" operator="containsText" text="High">
      <formula>NOT(ISERROR(SEARCH("High",G16)))</formula>
    </cfRule>
  </conditionalFormatting>
  <conditionalFormatting sqref="L16">
    <cfRule type="containsText" dxfId="394" priority="392" stopIfTrue="1" operator="containsText" text="&quot;&quot;">
      <formula>NOT(ISERROR(SEARCH("""""",L16)))</formula>
    </cfRule>
    <cfRule type="containsText" dxfId="393" priority="393" operator="containsText" text="Low">
      <formula>NOT(ISERROR(SEARCH("Low",L16)))</formula>
    </cfRule>
    <cfRule type="containsText" dxfId="392" priority="394" operator="containsText" text="Medium">
      <formula>NOT(ISERROR(SEARCH("Medium",L16)))</formula>
    </cfRule>
    <cfRule type="containsText" dxfId="391" priority="395" operator="containsText" text="High">
      <formula>NOT(ISERROR(SEARCH("High",L16)))</formula>
    </cfRule>
  </conditionalFormatting>
  <conditionalFormatting sqref="Q16">
    <cfRule type="containsText" dxfId="390" priority="388" stopIfTrue="1" operator="containsText" text="&quot;&quot;">
      <formula>NOT(ISERROR(SEARCH("""""",Q16)))</formula>
    </cfRule>
    <cfRule type="containsText" dxfId="389" priority="389" operator="containsText" text="Low">
      <formula>NOT(ISERROR(SEARCH("Low",Q16)))</formula>
    </cfRule>
    <cfRule type="containsText" dxfId="388" priority="390" operator="containsText" text="Medium">
      <formula>NOT(ISERROR(SEARCH("Medium",Q16)))</formula>
    </cfRule>
    <cfRule type="containsText" dxfId="387" priority="391" operator="containsText" text="High">
      <formula>NOT(ISERROR(SEARCH("High",Q16)))</formula>
    </cfRule>
  </conditionalFormatting>
  <conditionalFormatting sqref="G58">
    <cfRule type="containsText" dxfId="386" priority="386" stopIfTrue="1" operator="containsText" text="Medium">
      <formula>NOT(ISERROR(SEARCH("Medium",G58)))</formula>
    </cfRule>
    <cfRule type="containsText" dxfId="385" priority="387" operator="containsText" text="Low">
      <formula>NOT(ISERROR(SEARCH("Low",G58)))</formula>
    </cfRule>
  </conditionalFormatting>
  <conditionalFormatting sqref="L58">
    <cfRule type="containsText" dxfId="384" priority="384" stopIfTrue="1" operator="containsText" text="Medium">
      <formula>NOT(ISERROR(SEARCH("Medium",L58)))</formula>
    </cfRule>
    <cfRule type="containsText" dxfId="383" priority="385" operator="containsText" text="Low">
      <formula>NOT(ISERROR(SEARCH("Low",L58)))</formula>
    </cfRule>
  </conditionalFormatting>
  <conditionalFormatting sqref="Q58">
    <cfRule type="containsText" dxfId="382" priority="382" stopIfTrue="1" operator="containsText" text="Medium">
      <formula>NOT(ISERROR(SEARCH("Medium",Q58)))</formula>
    </cfRule>
    <cfRule type="containsText" dxfId="381" priority="383" operator="containsText" text="Low">
      <formula>NOT(ISERROR(SEARCH("Low",Q58)))</formula>
    </cfRule>
  </conditionalFormatting>
  <conditionalFormatting sqref="G27">
    <cfRule type="containsText" dxfId="380" priority="376" stopIfTrue="1" operator="containsText" text=" ">
      <formula>NOT(ISERROR(SEARCH(" ",G27)))</formula>
    </cfRule>
    <cfRule type="containsText" dxfId="379" priority="377" stopIfTrue="1" operator="containsText" text="High">
      <formula>NOT(ISERROR(SEARCH("High",G27)))</formula>
    </cfRule>
    <cfRule type="containsText" dxfId="378" priority="378" stopIfTrue="1" operator="containsText" text="Medium">
      <formula>NOT(ISERROR(SEARCH("Medium",G27)))</formula>
    </cfRule>
    <cfRule type="containsText" dxfId="377" priority="379" operator="containsText" text="Low">
      <formula>NOT(ISERROR(SEARCH("Low",G27)))</formula>
    </cfRule>
  </conditionalFormatting>
  <conditionalFormatting sqref="L27">
    <cfRule type="containsText" dxfId="376" priority="372" stopIfTrue="1" operator="containsText" text=" ">
      <formula>NOT(ISERROR(SEARCH(" ",L27)))</formula>
    </cfRule>
    <cfRule type="containsText" dxfId="375" priority="373" stopIfTrue="1" operator="containsText" text="High">
      <formula>NOT(ISERROR(SEARCH("High",L27)))</formula>
    </cfRule>
    <cfRule type="containsText" dxfId="374" priority="374" stopIfTrue="1" operator="containsText" text="Medium">
      <formula>NOT(ISERROR(SEARCH("Medium",L27)))</formula>
    </cfRule>
    <cfRule type="containsText" dxfId="373" priority="375" operator="containsText" text="Low">
      <formula>NOT(ISERROR(SEARCH("Low",L27)))</formula>
    </cfRule>
  </conditionalFormatting>
  <conditionalFormatting sqref="Q27">
    <cfRule type="containsText" dxfId="372" priority="368" stopIfTrue="1" operator="containsText" text=" ">
      <formula>NOT(ISERROR(SEARCH(" ",Q27)))</formula>
    </cfRule>
    <cfRule type="containsText" dxfId="371" priority="369" stopIfTrue="1" operator="containsText" text="High">
      <formula>NOT(ISERROR(SEARCH("High",Q27)))</formula>
    </cfRule>
    <cfRule type="containsText" dxfId="370" priority="370" stopIfTrue="1" operator="containsText" text="Medium">
      <formula>NOT(ISERROR(SEARCH("Medium",Q27)))</formula>
    </cfRule>
    <cfRule type="containsText" dxfId="369" priority="371" operator="containsText" text="Low">
      <formula>NOT(ISERROR(SEARCH("Low",Q27)))</formula>
    </cfRule>
  </conditionalFormatting>
  <conditionalFormatting sqref="B82">
    <cfRule type="containsText" dxfId="368" priority="337" stopIfTrue="1" operator="containsText" text=" ">
      <formula>NOT(ISERROR(SEARCH(" ",B82)))</formula>
    </cfRule>
    <cfRule type="containsText" dxfId="367" priority="364" stopIfTrue="1" operator="containsText" text="Few">
      <formula>NOT(ISERROR(SEARCH("Few",B82)))</formula>
    </cfRule>
    <cfRule type="containsText" dxfId="366" priority="365" stopIfTrue="1" operator="containsText" text="Some">
      <formula>NOT(ISERROR(SEARCH("Some",B82)))</formula>
    </cfRule>
    <cfRule type="containsText" dxfId="365" priority="366" stopIfTrue="1" operator="containsText" text="Many">
      <formula>NOT(ISERROR(SEARCH("Many",B82)))</formula>
    </cfRule>
    <cfRule type="containsText" dxfId="364" priority="367" operator="containsText" text="Very many">
      <formula>NOT(ISERROR(SEARCH("Very many",B82)))</formula>
    </cfRule>
  </conditionalFormatting>
  <conditionalFormatting sqref="B101">
    <cfRule type="containsText" dxfId="363" priority="331" stopIfTrue="1" operator="containsText" text=" ">
      <formula>NOT(ISERROR(SEARCH(" ",B101)))</formula>
    </cfRule>
    <cfRule type="containsText" dxfId="362" priority="360" stopIfTrue="1" operator="containsText" text="Very hard">
      <formula>NOT(ISERROR(SEARCH("Very hard",B101)))</formula>
    </cfRule>
    <cfRule type="containsText" dxfId="361" priority="361" stopIfTrue="1" operator="containsText" text="Hard">
      <formula>NOT(ISERROR(SEARCH("Hard",B101)))</formula>
    </cfRule>
    <cfRule type="containsText" dxfId="360" priority="362" stopIfTrue="1" operator="containsText" text="Moderate">
      <formula>NOT(ISERROR(SEARCH("Moderate",B101)))</formula>
    </cfRule>
    <cfRule type="containsText" dxfId="359" priority="363" operator="containsText" text="Easy">
      <formula>NOT(ISERROR(SEARCH("Easy",B101)))</formula>
    </cfRule>
  </conditionalFormatting>
  <conditionalFormatting sqref="B52">
    <cfRule type="containsText" dxfId="358" priority="356" stopIfTrue="1" operator="containsText" text=" ">
      <formula>NOT(ISERROR(SEARCH(" ",B52)))</formula>
    </cfRule>
    <cfRule type="containsText" dxfId="357" priority="357" stopIfTrue="1" operator="containsText" text="High">
      <formula>NOT(ISERROR(SEARCH("High",B52)))</formula>
    </cfRule>
    <cfRule type="containsText" dxfId="356" priority="358" stopIfTrue="1" operator="containsText" text="Medium">
      <formula>NOT(ISERROR(SEARCH("Medium",B52)))</formula>
    </cfRule>
    <cfRule type="containsText" dxfId="355" priority="359" operator="containsText" text="Low">
      <formula>NOT(ISERROR(SEARCH("Low",B52)))</formula>
    </cfRule>
  </conditionalFormatting>
  <conditionalFormatting sqref="B42">
    <cfRule type="containsText" dxfId="354" priority="352" stopIfTrue="1" operator="containsText" text=" ">
      <formula>NOT(ISERROR(SEARCH(" ",B42)))</formula>
    </cfRule>
    <cfRule type="containsText" dxfId="353" priority="353" stopIfTrue="1" operator="containsText" text="High">
      <formula>NOT(ISERROR(SEARCH("High",B42)))</formula>
    </cfRule>
    <cfRule type="containsText" dxfId="352" priority="354" stopIfTrue="1" operator="containsText" text="Medium">
      <formula>NOT(ISERROR(SEARCH("Medium",B42)))</formula>
    </cfRule>
    <cfRule type="containsText" dxfId="351" priority="355" operator="containsText" text="Low">
      <formula>NOT(ISERROR(SEARCH("Low",B42)))</formula>
    </cfRule>
  </conditionalFormatting>
  <conditionalFormatting sqref="B108">
    <cfRule type="containsText" dxfId="350" priority="330" stopIfTrue="1" operator="containsText" text="Very large">
      <formula>NOT(ISERROR(SEARCH("Very large",B108)))</formula>
    </cfRule>
    <cfRule type="containsText" dxfId="349" priority="348" stopIfTrue="1" operator="containsText" text="Large">
      <formula>NOT(ISERROR(SEARCH("Large",B108)))</formula>
    </cfRule>
    <cfRule type="containsText" dxfId="348" priority="349" stopIfTrue="1" operator="containsText" text="Medium">
      <formula>NOT(ISERROR(SEARCH("Medium",B108)))</formula>
    </cfRule>
    <cfRule type="containsText" dxfId="347" priority="350" stopIfTrue="1" operator="containsText" text="Small">
      <formula>NOT(ISERROR(SEARCH("Small",B108)))</formula>
    </cfRule>
    <cfRule type="containsText" dxfId="346" priority="351" operator="containsText" text=" ">
      <formula>NOT(ISERROR(SEARCH(" ",B108)))</formula>
    </cfRule>
  </conditionalFormatting>
  <conditionalFormatting sqref="B116">
    <cfRule type="containsText" dxfId="345" priority="344" stopIfTrue="1" operator="containsText" text=" ">
      <formula>NOT(ISERROR(SEARCH(" ",B116)))</formula>
    </cfRule>
    <cfRule type="containsText" dxfId="344" priority="345" stopIfTrue="1" operator="containsText" text="Large">
      <formula>NOT(ISERROR(SEARCH("Large",B116)))</formula>
    </cfRule>
    <cfRule type="containsText" dxfId="343" priority="346" stopIfTrue="1" operator="containsText" text="Medium">
      <formula>NOT(ISERROR(SEARCH("Medium",B116)))</formula>
    </cfRule>
    <cfRule type="containsText" dxfId="342" priority="347" operator="containsText" text="Small">
      <formula>NOT(ISERROR(SEARCH("Small",B116)))</formula>
    </cfRule>
  </conditionalFormatting>
  <conditionalFormatting sqref="B43">
    <cfRule type="containsText" dxfId="341" priority="340" stopIfTrue="1" operator="containsText" text=" ">
      <formula>NOT(ISERROR(SEARCH(" ",B43)))</formula>
    </cfRule>
    <cfRule type="containsText" dxfId="340" priority="341" stopIfTrue="1" operator="containsText" text="High">
      <formula>NOT(ISERROR(SEARCH("High",B43)))</formula>
    </cfRule>
    <cfRule type="containsText" dxfId="339" priority="342" stopIfTrue="1" operator="containsText" text="Medium">
      <formula>NOT(ISERROR(SEARCH("Medium",B43)))</formula>
    </cfRule>
    <cfRule type="containsText" dxfId="338" priority="343" operator="containsText" text="Low">
      <formula>NOT(ISERROR(SEARCH("Low",B43)))</formula>
    </cfRule>
  </conditionalFormatting>
  <conditionalFormatting sqref="B57">
    <cfRule type="containsText" dxfId="337" priority="338" stopIfTrue="1" operator="containsText" text="High">
      <formula>NOT(ISERROR(SEARCH("High",B57)))</formula>
    </cfRule>
    <cfRule type="containsText" dxfId="336" priority="400" stopIfTrue="1" operator="containsText" text="Medium">
      <formula>NOT(ISERROR(SEARCH("Medium",B57)))</formula>
    </cfRule>
    <cfRule type="containsText" dxfId="335" priority="401" operator="containsText" text="Low">
      <formula>NOT(ISERROR(SEARCH("Low",B57)))</formula>
    </cfRule>
  </conditionalFormatting>
  <conditionalFormatting sqref="D29:E34 D20:E24 E11">
    <cfRule type="containsText" dxfId="334" priority="339" stopIfTrue="1" operator="containsText" text="High">
      <formula>NOT(ISERROR(SEARCH("High",D11)))</formula>
    </cfRule>
  </conditionalFormatting>
  <conditionalFormatting sqref="Q82 L82 G82">
    <cfRule type="containsText" dxfId="333" priority="332" stopIfTrue="1" operator="containsText" text=" ">
      <formula>NOT(ISERROR(SEARCH(" ",G82)))</formula>
    </cfRule>
    <cfRule type="containsText" dxfId="332" priority="333" stopIfTrue="1" operator="containsText" text="Few">
      <formula>NOT(ISERROR(SEARCH("Few",G82)))</formula>
    </cfRule>
    <cfRule type="containsText" dxfId="331" priority="334" stopIfTrue="1" operator="containsText" text="Some">
      <formula>NOT(ISERROR(SEARCH("Some",G82)))</formula>
    </cfRule>
    <cfRule type="containsText" dxfId="330" priority="335" stopIfTrue="1" operator="containsText" text="Many">
      <formula>NOT(ISERROR(SEARCH("Many",G82)))</formula>
    </cfRule>
    <cfRule type="containsText" dxfId="329" priority="336" operator="containsText" text="Very many">
      <formula>NOT(ISERROR(SEARCH("Very many",G82)))</formula>
    </cfRule>
  </conditionalFormatting>
  <conditionalFormatting sqref="Q115 L115 G115 B115">
    <cfRule type="containsText" dxfId="328" priority="325" stopIfTrue="1" operator="containsText" text=" ">
      <formula>NOT(ISERROR(SEARCH(" ",B115)))</formula>
    </cfRule>
    <cfRule type="containsText" dxfId="327" priority="326" stopIfTrue="1" operator="containsText" text="Very large">
      <formula>NOT(ISERROR(SEARCH("Very large",B115)))</formula>
    </cfRule>
    <cfRule type="containsText" dxfId="326" priority="327" stopIfTrue="1" operator="containsText" text="Large">
      <formula>NOT(ISERROR(SEARCH("Large",B115)))</formula>
    </cfRule>
    <cfRule type="containsText" dxfId="325" priority="328" stopIfTrue="1" operator="containsText" text="Medium">
      <formula>NOT(ISERROR(SEARCH("Medium",B115)))</formula>
    </cfRule>
    <cfRule type="containsText" dxfId="324" priority="329" operator="containsText" text="Small">
      <formula>NOT(ISERROR(SEARCH("Small",B115)))</formula>
    </cfRule>
  </conditionalFormatting>
  <conditionalFormatting sqref="B121:B122 B455:B457">
    <cfRule type="containsText" dxfId="323" priority="321" operator="containsText" text="&quot; &quot;">
      <formula>NOT(ISERROR(SEARCH(""" """,B121)))</formula>
    </cfRule>
    <cfRule type="containsText" dxfId="322" priority="323" stopIfTrue="1" operator="containsText" text="Medium">
      <formula>NOT(ISERROR(SEARCH("Medium",B121)))</formula>
    </cfRule>
    <cfRule type="containsText" dxfId="321" priority="324" operator="containsText" text="Low">
      <formula>NOT(ISERROR(SEARCH("Low",B121)))</formula>
    </cfRule>
  </conditionalFormatting>
  <conditionalFormatting sqref="B121:B122">
    <cfRule type="containsText" dxfId="320" priority="322" stopIfTrue="1" operator="containsText" text="High">
      <formula>NOT(ISERROR(SEARCH("High",B121)))</formula>
    </cfRule>
  </conditionalFormatting>
  <conditionalFormatting sqref="B123">
    <cfRule type="containsText" dxfId="319" priority="318" stopIfTrue="1" operator="containsText" text="High">
      <formula>NOT(ISERROR(SEARCH("High",B123)))</formula>
    </cfRule>
    <cfRule type="containsText" dxfId="318" priority="319" stopIfTrue="1" operator="containsText" text="Medium">
      <formula>NOT(ISERROR(SEARCH("Medium",B123)))</formula>
    </cfRule>
    <cfRule type="containsText" dxfId="317" priority="320" operator="containsText" text="Low">
      <formula>NOT(ISERROR(SEARCH("Low",B123)))</formula>
    </cfRule>
  </conditionalFormatting>
  <conditionalFormatting sqref="G116">
    <cfRule type="containsText" dxfId="316" priority="314" stopIfTrue="1" operator="containsText" text=" ">
      <formula>NOT(ISERROR(SEARCH(" ",G116)))</formula>
    </cfRule>
    <cfRule type="containsText" dxfId="315" priority="315" stopIfTrue="1" operator="containsText" text="Large">
      <formula>NOT(ISERROR(SEARCH("Large",G116)))</formula>
    </cfRule>
    <cfRule type="containsText" dxfId="314" priority="316" stopIfTrue="1" operator="containsText" text="Medium">
      <formula>NOT(ISERROR(SEARCH("Medium",G116)))</formula>
    </cfRule>
    <cfRule type="containsText" dxfId="313" priority="317" operator="containsText" text="Small">
      <formula>NOT(ISERROR(SEARCH("Small",G116)))</formula>
    </cfRule>
  </conditionalFormatting>
  <conditionalFormatting sqref="G121">
    <cfRule type="containsText" dxfId="312" priority="310" operator="containsText" text="&quot; &quot;">
      <formula>NOT(ISERROR(SEARCH(""" """,G121)))</formula>
    </cfRule>
    <cfRule type="containsText" dxfId="311" priority="312" stopIfTrue="1" operator="containsText" text="Medium">
      <formula>NOT(ISERROR(SEARCH("Medium",G121)))</formula>
    </cfRule>
    <cfRule type="containsText" dxfId="310" priority="313" operator="containsText" text="Low">
      <formula>NOT(ISERROR(SEARCH("Low",G121)))</formula>
    </cfRule>
  </conditionalFormatting>
  <conditionalFormatting sqref="G121">
    <cfRule type="containsText" dxfId="309" priority="311" stopIfTrue="1" operator="containsText" text="High">
      <formula>NOT(ISERROR(SEARCH("High",G121)))</formula>
    </cfRule>
  </conditionalFormatting>
  <conditionalFormatting sqref="L116">
    <cfRule type="containsText" dxfId="308" priority="306" stopIfTrue="1" operator="containsText" text=" ">
      <formula>NOT(ISERROR(SEARCH(" ",L116)))</formula>
    </cfRule>
    <cfRule type="containsText" dxfId="307" priority="307" stopIfTrue="1" operator="containsText" text="Large">
      <formula>NOT(ISERROR(SEARCH("Large",L116)))</formula>
    </cfRule>
    <cfRule type="containsText" dxfId="306" priority="308" stopIfTrue="1" operator="containsText" text="Medium">
      <formula>NOT(ISERROR(SEARCH("Medium",L116)))</formula>
    </cfRule>
    <cfRule type="containsText" dxfId="305" priority="309" operator="containsText" text="Small">
      <formula>NOT(ISERROR(SEARCH("Small",L116)))</formula>
    </cfRule>
  </conditionalFormatting>
  <conditionalFormatting sqref="L121">
    <cfRule type="containsText" dxfId="304" priority="302" operator="containsText" text="&quot; &quot;">
      <formula>NOT(ISERROR(SEARCH(""" """,L121)))</formula>
    </cfRule>
    <cfRule type="containsText" dxfId="303" priority="304" stopIfTrue="1" operator="containsText" text="Medium">
      <formula>NOT(ISERROR(SEARCH("Medium",L121)))</formula>
    </cfRule>
    <cfRule type="containsText" dxfId="302" priority="305" operator="containsText" text="Low">
      <formula>NOT(ISERROR(SEARCH("Low",L121)))</formula>
    </cfRule>
  </conditionalFormatting>
  <conditionalFormatting sqref="L121">
    <cfRule type="containsText" dxfId="301" priority="303" stopIfTrue="1" operator="containsText" text="High">
      <formula>NOT(ISERROR(SEARCH("High",L121)))</formula>
    </cfRule>
  </conditionalFormatting>
  <conditionalFormatting sqref="Q116">
    <cfRule type="containsText" dxfId="300" priority="298" stopIfTrue="1" operator="containsText" text=" ">
      <formula>NOT(ISERROR(SEARCH(" ",Q116)))</formula>
    </cfRule>
    <cfRule type="containsText" dxfId="299" priority="299" stopIfTrue="1" operator="containsText" text="Large">
      <formula>NOT(ISERROR(SEARCH("Large",Q116)))</formula>
    </cfRule>
    <cfRule type="containsText" dxfId="298" priority="300" stopIfTrue="1" operator="containsText" text="Medium">
      <formula>NOT(ISERROR(SEARCH("Medium",Q116)))</formula>
    </cfRule>
    <cfRule type="containsText" dxfId="297" priority="301" operator="containsText" text="Small">
      <formula>NOT(ISERROR(SEARCH("Small",Q116)))</formula>
    </cfRule>
  </conditionalFormatting>
  <conditionalFormatting sqref="Q121">
    <cfRule type="containsText" dxfId="296" priority="294" operator="containsText" text="&quot; &quot;">
      <formula>NOT(ISERROR(SEARCH(""" """,Q121)))</formula>
    </cfRule>
    <cfRule type="containsText" dxfId="295" priority="296" stopIfTrue="1" operator="containsText" text="Medium">
      <formula>NOT(ISERROR(SEARCH("Medium",Q121)))</formula>
    </cfRule>
    <cfRule type="containsText" dxfId="294" priority="297" operator="containsText" text="Low">
      <formula>NOT(ISERROR(SEARCH("Low",Q121)))</formula>
    </cfRule>
  </conditionalFormatting>
  <conditionalFormatting sqref="Q121">
    <cfRule type="containsText" dxfId="293" priority="295" stopIfTrue="1" operator="containsText" text="High">
      <formula>NOT(ISERROR(SEARCH("High",Q121)))</formula>
    </cfRule>
  </conditionalFormatting>
  <conditionalFormatting sqref="G124">
    <cfRule type="containsText" dxfId="292" priority="292" stopIfTrue="1" operator="containsText" text="Medium">
      <formula>NOT(ISERROR(SEARCH("Medium",G124)))</formula>
    </cfRule>
    <cfRule type="containsText" dxfId="291" priority="293" operator="containsText" text="Low">
      <formula>NOT(ISERROR(SEARCH("Low",G124)))</formula>
    </cfRule>
  </conditionalFormatting>
  <conditionalFormatting sqref="L124">
    <cfRule type="containsText" dxfId="290" priority="290" stopIfTrue="1" operator="containsText" text="Medium">
      <formula>NOT(ISERROR(SEARCH("Medium",L124)))</formula>
    </cfRule>
    <cfRule type="containsText" dxfId="289" priority="291" operator="containsText" text="Low">
      <formula>NOT(ISERROR(SEARCH("Low",L124)))</formula>
    </cfRule>
  </conditionalFormatting>
  <conditionalFormatting sqref="Q124">
    <cfRule type="containsText" dxfId="288" priority="288" stopIfTrue="1" operator="containsText" text="Medium">
      <formula>NOT(ISERROR(SEARCH("Medium",Q124)))</formula>
    </cfRule>
    <cfRule type="containsText" dxfId="287" priority="289" operator="containsText" text="Low">
      <formula>NOT(ISERROR(SEARCH("Low",Q124)))</formula>
    </cfRule>
  </conditionalFormatting>
  <conditionalFormatting sqref="G122">
    <cfRule type="containsText" dxfId="286" priority="284" operator="containsText" text="&quot; &quot;">
      <formula>NOT(ISERROR(SEARCH(""" """,G122)))</formula>
    </cfRule>
    <cfRule type="containsText" dxfId="285" priority="286" stopIfTrue="1" operator="containsText" text="Medium">
      <formula>NOT(ISERROR(SEARCH("Medium",G122)))</formula>
    </cfRule>
    <cfRule type="containsText" dxfId="284" priority="287" operator="containsText" text="Low">
      <formula>NOT(ISERROR(SEARCH("Low",G122)))</formula>
    </cfRule>
  </conditionalFormatting>
  <conditionalFormatting sqref="G122">
    <cfRule type="containsText" dxfId="283" priority="285" stopIfTrue="1" operator="containsText" text="High">
      <formula>NOT(ISERROR(SEARCH("High",G122)))</formula>
    </cfRule>
  </conditionalFormatting>
  <conditionalFormatting sqref="L122">
    <cfRule type="containsText" dxfId="282" priority="280" operator="containsText" text="&quot; &quot;">
      <formula>NOT(ISERROR(SEARCH(""" """,L122)))</formula>
    </cfRule>
    <cfRule type="containsText" dxfId="281" priority="282" stopIfTrue="1" operator="containsText" text="Medium">
      <formula>NOT(ISERROR(SEARCH("Medium",L122)))</formula>
    </cfRule>
    <cfRule type="containsText" dxfId="280" priority="283" operator="containsText" text="Low">
      <formula>NOT(ISERROR(SEARCH("Low",L122)))</formula>
    </cfRule>
  </conditionalFormatting>
  <conditionalFormatting sqref="L122">
    <cfRule type="containsText" dxfId="279" priority="281" stopIfTrue="1" operator="containsText" text="High">
      <formula>NOT(ISERROR(SEARCH("High",L122)))</formula>
    </cfRule>
  </conditionalFormatting>
  <conditionalFormatting sqref="Q122">
    <cfRule type="containsText" dxfId="278" priority="276" operator="containsText" text="&quot; &quot;">
      <formula>NOT(ISERROR(SEARCH(""" """,Q122)))</formula>
    </cfRule>
    <cfRule type="containsText" dxfId="277" priority="278" stopIfTrue="1" operator="containsText" text="Medium">
      <formula>NOT(ISERROR(SEARCH("Medium",Q122)))</formula>
    </cfRule>
    <cfRule type="containsText" dxfId="276" priority="279" operator="containsText" text="Low">
      <formula>NOT(ISERROR(SEARCH("Low",Q122)))</formula>
    </cfRule>
  </conditionalFormatting>
  <conditionalFormatting sqref="Q122">
    <cfRule type="containsText" dxfId="275" priority="277" stopIfTrue="1" operator="containsText" text="High">
      <formula>NOT(ISERROR(SEARCH("High",Q122)))</formula>
    </cfRule>
  </conditionalFormatting>
  <conditionalFormatting sqref="B192">
    <cfRule type="containsText" dxfId="274" priority="271" stopIfTrue="1" operator="containsText" text=" ">
      <formula>NOT(ISERROR(SEARCH(" ",B192)))</formula>
    </cfRule>
    <cfRule type="containsText" dxfId="273" priority="272" stopIfTrue="1" operator="containsText" text="Few">
      <formula>NOT(ISERROR(SEARCH("Few",B192)))</formula>
    </cfRule>
    <cfRule type="containsText" dxfId="272" priority="273" stopIfTrue="1" operator="containsText" text="Some">
      <formula>NOT(ISERROR(SEARCH("Some",B192)))</formula>
    </cfRule>
    <cfRule type="containsText" dxfId="271" priority="274" stopIfTrue="1" operator="containsText" text="Many">
      <formula>NOT(ISERROR(SEARCH("Many",B192)))</formula>
    </cfRule>
    <cfRule type="containsText" dxfId="270" priority="275" operator="containsText" text="Very many">
      <formula>NOT(ISERROR(SEARCH("Very many",B192)))</formula>
    </cfRule>
  </conditionalFormatting>
  <conditionalFormatting sqref="G192">
    <cfRule type="containsText" dxfId="269" priority="266" stopIfTrue="1" operator="containsText" text=" ">
      <formula>NOT(ISERROR(SEARCH(" ",G192)))</formula>
    </cfRule>
    <cfRule type="containsText" dxfId="268" priority="267" stopIfTrue="1" operator="containsText" text="Few">
      <formula>NOT(ISERROR(SEARCH("Few",G192)))</formula>
    </cfRule>
    <cfRule type="containsText" dxfId="267" priority="268" stopIfTrue="1" operator="containsText" text="Some">
      <formula>NOT(ISERROR(SEARCH("Some",G192)))</formula>
    </cfRule>
    <cfRule type="containsText" dxfId="266" priority="269" stopIfTrue="1" operator="containsText" text="Many">
      <formula>NOT(ISERROR(SEARCH("Many",G192)))</formula>
    </cfRule>
    <cfRule type="containsText" dxfId="265" priority="270" operator="containsText" text="Very many">
      <formula>NOT(ISERROR(SEARCH("Very many",G192)))</formula>
    </cfRule>
  </conditionalFormatting>
  <conditionalFormatting sqref="L192">
    <cfRule type="containsText" dxfId="264" priority="261" stopIfTrue="1" operator="containsText" text=" ">
      <formula>NOT(ISERROR(SEARCH(" ",L192)))</formula>
    </cfRule>
    <cfRule type="containsText" dxfId="263" priority="262" stopIfTrue="1" operator="containsText" text="Few">
      <formula>NOT(ISERROR(SEARCH("Few",L192)))</formula>
    </cfRule>
    <cfRule type="containsText" dxfId="262" priority="263" stopIfTrue="1" operator="containsText" text="Some">
      <formula>NOT(ISERROR(SEARCH("Some",L192)))</formula>
    </cfRule>
    <cfRule type="containsText" dxfId="261" priority="264" stopIfTrue="1" operator="containsText" text="Many">
      <formula>NOT(ISERROR(SEARCH("Many",L192)))</formula>
    </cfRule>
    <cfRule type="containsText" dxfId="260" priority="265" operator="containsText" text="Very many">
      <formula>NOT(ISERROR(SEARCH("Very many",L192)))</formula>
    </cfRule>
  </conditionalFormatting>
  <conditionalFormatting sqref="Q192">
    <cfRule type="containsText" dxfId="259" priority="256" stopIfTrue="1" operator="containsText" text=" ">
      <formula>NOT(ISERROR(SEARCH(" ",Q192)))</formula>
    </cfRule>
    <cfRule type="containsText" dxfId="258" priority="257" stopIfTrue="1" operator="containsText" text="Few">
      <formula>NOT(ISERROR(SEARCH("Few",Q192)))</formula>
    </cfRule>
    <cfRule type="containsText" dxfId="257" priority="258" stopIfTrue="1" operator="containsText" text="Some">
      <formula>NOT(ISERROR(SEARCH("Some",Q192)))</formula>
    </cfRule>
    <cfRule type="containsText" dxfId="256" priority="259" stopIfTrue="1" operator="containsText" text="Many">
      <formula>NOT(ISERROR(SEARCH("Many",Q192)))</formula>
    </cfRule>
    <cfRule type="containsText" dxfId="255" priority="260" operator="containsText" text="Very many">
      <formula>NOT(ISERROR(SEARCH("Very many",Q192)))</formula>
    </cfRule>
  </conditionalFormatting>
  <conditionalFormatting sqref="B256">
    <cfRule type="containsText" dxfId="254" priority="226" stopIfTrue="1" operator="containsText" text=" ">
      <formula>NOT(ISERROR(SEARCH(" ",B256)))</formula>
    </cfRule>
    <cfRule type="containsText" dxfId="253" priority="252" stopIfTrue="1" operator="containsText" text="Long term">
      <formula>NOT(ISERROR(SEARCH("Long term",B256)))</formula>
    </cfRule>
    <cfRule type="containsText" dxfId="252" priority="253" stopIfTrue="1" operator="containsText" text="Medium term">
      <formula>NOT(ISERROR(SEARCH("Medium term",B256)))</formula>
    </cfRule>
    <cfRule type="containsText" dxfId="251" priority="254" stopIfTrue="1" operator="containsText" text="Short term">
      <formula>NOT(ISERROR(SEARCH("Short term",B256)))</formula>
    </cfRule>
    <cfRule type="containsText" dxfId="250" priority="255" operator="containsText" text="Immediate">
      <formula>NOT(ISERROR(SEARCH("Immediate",B256)))</formula>
    </cfRule>
  </conditionalFormatting>
  <conditionalFormatting sqref="B320">
    <cfRule type="containsText" dxfId="249" priority="225" stopIfTrue="1" operator="containsText" text=" ">
      <formula>NOT(ISERROR(SEARCH(" ",B320)))</formula>
    </cfRule>
    <cfRule type="containsText" dxfId="248" priority="248" stopIfTrue="1" operator="containsText" text="Inter-jurisdiction">
      <formula>NOT(ISERROR(SEARCH("Inter-jurisdiction",B320)))</formula>
    </cfRule>
    <cfRule type="containsText" dxfId="247" priority="249" stopIfTrue="1" operator="containsText" text="Regulator">
      <formula>NOT(ISERROR(SEARCH("Regulator",B320)))</formula>
    </cfRule>
    <cfRule type="containsText" dxfId="246" priority="250" stopIfTrue="1" operator="containsText" text="Consultative co-mgmt">
      <formula>NOT(ISERROR(SEARCH("Consultative co-mgmt",B320)))</formula>
    </cfRule>
    <cfRule type="containsText" dxfId="245" priority="251" operator="containsText" text="Operational">
      <formula>NOT(ISERROR(SEARCH("Operational",B320)))</formula>
    </cfRule>
  </conditionalFormatting>
  <conditionalFormatting sqref="B384">
    <cfRule type="containsText" dxfId="244" priority="243" stopIfTrue="1" operator="containsText" text=" ">
      <formula>NOT(ISERROR(SEARCH(" ",B384)))</formula>
    </cfRule>
    <cfRule type="containsText" dxfId="243" priority="244" stopIfTrue="1" operator="containsText" text="Very high">
      <formula>NOT(ISERROR(SEARCH("Very high",B384)))</formula>
    </cfRule>
    <cfRule type="containsText" dxfId="242" priority="245" stopIfTrue="1" operator="containsText" text="High">
      <formula>NOT(ISERROR(SEARCH("High",B384)))</formula>
    </cfRule>
    <cfRule type="containsText" dxfId="241" priority="246" stopIfTrue="1" operator="containsText" text="Medium">
      <formula>NOT(ISERROR(SEARCH("Medium",B384)))</formula>
    </cfRule>
    <cfRule type="containsText" dxfId="240" priority="247" operator="containsText" text="Low">
      <formula>NOT(ISERROR(SEARCH("Low",B384)))</formula>
    </cfRule>
  </conditionalFormatting>
  <conditionalFormatting sqref="B449">
    <cfRule type="containsText" dxfId="239" priority="239" stopIfTrue="1" operator="containsText" text=" ">
      <formula>NOT(ISERROR(SEARCH(" ",B449)))</formula>
    </cfRule>
    <cfRule type="containsText" dxfId="238" priority="240" stopIfTrue="1" operator="containsText" text="Large">
      <formula>NOT(ISERROR(SEARCH("Large",B449)))</formula>
    </cfRule>
    <cfRule type="containsText" dxfId="237" priority="241" stopIfTrue="1" operator="containsText" text="Medium">
      <formula>NOT(ISERROR(SEARCH("Medium",B449)))</formula>
    </cfRule>
    <cfRule type="containsText" dxfId="236" priority="242" operator="containsText" text="Small">
      <formula>NOT(ISERROR(SEARCH("Small",B449)))</formula>
    </cfRule>
  </conditionalFormatting>
  <conditionalFormatting sqref="G449">
    <cfRule type="containsText" dxfId="235" priority="235" stopIfTrue="1" operator="containsText" text=" ">
      <formula>NOT(ISERROR(SEARCH(" ",G449)))</formula>
    </cfRule>
    <cfRule type="containsText" dxfId="234" priority="236" stopIfTrue="1" operator="containsText" text="Large">
      <formula>NOT(ISERROR(SEARCH("Large",G449)))</formula>
    </cfRule>
    <cfRule type="containsText" dxfId="233" priority="237" stopIfTrue="1" operator="containsText" text="Medium">
      <formula>NOT(ISERROR(SEARCH("Medium",G449)))</formula>
    </cfRule>
    <cfRule type="containsText" dxfId="232" priority="238" operator="containsText" text="Small">
      <formula>NOT(ISERROR(SEARCH("Small",G449)))</formula>
    </cfRule>
  </conditionalFormatting>
  <conditionalFormatting sqref="L449">
    <cfRule type="containsText" dxfId="231" priority="231" stopIfTrue="1" operator="containsText" text=" ">
      <formula>NOT(ISERROR(SEARCH(" ",L449)))</formula>
    </cfRule>
    <cfRule type="containsText" dxfId="230" priority="232" stopIfTrue="1" operator="containsText" text="Large">
      <formula>NOT(ISERROR(SEARCH("Large",L449)))</formula>
    </cfRule>
    <cfRule type="containsText" dxfId="229" priority="233" stopIfTrue="1" operator="containsText" text="Medium">
      <formula>NOT(ISERROR(SEARCH("Medium",L449)))</formula>
    </cfRule>
    <cfRule type="containsText" dxfId="228" priority="234" operator="containsText" text="Small">
      <formula>NOT(ISERROR(SEARCH("Small",L449)))</formula>
    </cfRule>
  </conditionalFormatting>
  <conditionalFormatting sqref="Q449">
    <cfRule type="containsText" dxfId="227" priority="227" stopIfTrue="1" operator="containsText" text=" ">
      <formula>NOT(ISERROR(SEARCH(" ",Q449)))</formula>
    </cfRule>
    <cfRule type="containsText" dxfId="226" priority="228" stopIfTrue="1" operator="containsText" text="Large">
      <formula>NOT(ISERROR(SEARCH("Large",Q449)))</formula>
    </cfRule>
    <cfRule type="containsText" dxfId="225" priority="229" stopIfTrue="1" operator="containsText" text="Medium">
      <formula>NOT(ISERROR(SEARCH("Medium",Q449)))</formula>
    </cfRule>
    <cfRule type="containsText" dxfId="224" priority="230" operator="containsText" text="Small">
      <formula>NOT(ISERROR(SEARCH("Small",Q449)))</formula>
    </cfRule>
  </conditionalFormatting>
  <conditionalFormatting sqref="B448">
    <cfRule type="containsText" dxfId="223" priority="220" stopIfTrue="1" operator="containsText" text=" ">
      <formula>NOT(ISERROR(SEARCH(" ",B448)))</formula>
    </cfRule>
    <cfRule type="containsText" dxfId="222" priority="221" stopIfTrue="1" operator="containsText" text="Very high">
      <formula>NOT(ISERROR(SEARCH("Very high",B448)))</formula>
    </cfRule>
    <cfRule type="containsText" dxfId="221" priority="222" stopIfTrue="1" operator="containsText" text="High">
      <formula>NOT(ISERROR(SEARCH("High",B448)))</formula>
    </cfRule>
    <cfRule type="containsText" dxfId="220" priority="223" stopIfTrue="1" operator="containsText" text="Medium">
      <formula>NOT(ISERROR(SEARCH("Medium",B448)))</formula>
    </cfRule>
    <cfRule type="containsText" dxfId="219" priority="224" operator="containsText" text="Low">
      <formula>NOT(ISERROR(SEARCH("Low",B448)))</formula>
    </cfRule>
  </conditionalFormatting>
  <conditionalFormatting sqref="G448">
    <cfRule type="containsText" dxfId="218" priority="215" stopIfTrue="1" operator="containsText" text=" ">
      <formula>NOT(ISERROR(SEARCH(" ",G448)))</formula>
    </cfRule>
    <cfRule type="containsText" dxfId="217" priority="216" stopIfTrue="1" operator="containsText" text="Very high">
      <formula>NOT(ISERROR(SEARCH("Very high",G448)))</formula>
    </cfRule>
    <cfRule type="containsText" dxfId="216" priority="217" stopIfTrue="1" operator="containsText" text="High">
      <formula>NOT(ISERROR(SEARCH("High",G448)))</formula>
    </cfRule>
    <cfRule type="containsText" dxfId="215" priority="218" stopIfTrue="1" operator="containsText" text="Medium">
      <formula>NOT(ISERROR(SEARCH("Medium",G448)))</formula>
    </cfRule>
    <cfRule type="containsText" dxfId="214" priority="219" operator="containsText" text="Low">
      <formula>NOT(ISERROR(SEARCH("Low",G448)))</formula>
    </cfRule>
  </conditionalFormatting>
  <conditionalFormatting sqref="L448">
    <cfRule type="containsText" dxfId="213" priority="210" stopIfTrue="1" operator="containsText" text=" ">
      <formula>NOT(ISERROR(SEARCH(" ",L448)))</formula>
    </cfRule>
    <cfRule type="containsText" dxfId="212" priority="211" stopIfTrue="1" operator="containsText" text="Very high">
      <formula>NOT(ISERROR(SEARCH("Very high",L448)))</formula>
    </cfRule>
    <cfRule type="containsText" dxfId="211" priority="212" stopIfTrue="1" operator="containsText" text="High">
      <formula>NOT(ISERROR(SEARCH("High",L448)))</formula>
    </cfRule>
    <cfRule type="containsText" dxfId="210" priority="213" stopIfTrue="1" operator="containsText" text="Medium">
      <formula>NOT(ISERROR(SEARCH("Medium",L448)))</formula>
    </cfRule>
    <cfRule type="containsText" dxfId="209" priority="214" operator="containsText" text="Low">
      <formula>NOT(ISERROR(SEARCH("Low",L448)))</formula>
    </cfRule>
  </conditionalFormatting>
  <conditionalFormatting sqref="B458">
    <cfRule type="containsText" dxfId="208" priority="207" stopIfTrue="1" operator="containsText" text="High">
      <formula>NOT(ISERROR(SEARCH("High",B458)))</formula>
    </cfRule>
    <cfRule type="containsText" dxfId="207" priority="208" stopIfTrue="1" operator="containsText" text="Medium">
      <formula>NOT(ISERROR(SEARCH("Medium",B458)))</formula>
    </cfRule>
    <cfRule type="containsText" dxfId="206" priority="209" operator="containsText" text="Low">
      <formula>NOT(ISERROR(SEARCH("Low",B458)))</formula>
    </cfRule>
  </conditionalFormatting>
  <conditionalFormatting sqref="G455 G457">
    <cfRule type="containsText" dxfId="205" priority="206" stopIfTrue="1" operator="containsText" text="High">
      <formula>NOT(ISERROR(SEARCH("High",G455)))</formula>
    </cfRule>
  </conditionalFormatting>
  <conditionalFormatting sqref="G455 G457">
    <cfRule type="containsText" dxfId="204" priority="203" operator="containsText" text="&quot; &quot;">
      <formula>NOT(ISERROR(SEARCH(""" """,G455)))</formula>
    </cfRule>
    <cfRule type="containsText" dxfId="203" priority="204" stopIfTrue="1" operator="containsText" text="Medium">
      <formula>NOT(ISERROR(SEARCH("Medium",G455)))</formula>
    </cfRule>
    <cfRule type="containsText" dxfId="202" priority="205" operator="containsText" text="Low">
      <formula>NOT(ISERROR(SEARCH("Low",G455)))</formula>
    </cfRule>
  </conditionalFormatting>
  <conditionalFormatting sqref="G458">
    <cfRule type="containsText" dxfId="201" priority="200" stopIfTrue="1" operator="containsText" text="High">
      <formula>NOT(ISERROR(SEARCH("High",G458)))</formula>
    </cfRule>
    <cfRule type="containsText" dxfId="200" priority="201" stopIfTrue="1" operator="containsText" text="Medium">
      <formula>NOT(ISERROR(SEARCH("Medium",G458)))</formula>
    </cfRule>
    <cfRule type="containsText" dxfId="199" priority="202" operator="containsText" text="Low">
      <formula>NOT(ISERROR(SEARCH("Low",G458)))</formula>
    </cfRule>
  </conditionalFormatting>
  <conditionalFormatting sqref="L455 L457">
    <cfRule type="containsText" dxfId="198" priority="199" stopIfTrue="1" operator="containsText" text="High">
      <formula>NOT(ISERROR(SEARCH("High",L455)))</formula>
    </cfRule>
  </conditionalFormatting>
  <conditionalFormatting sqref="L455 L457">
    <cfRule type="containsText" dxfId="197" priority="196" operator="containsText" text="&quot; &quot;">
      <formula>NOT(ISERROR(SEARCH(""" """,L455)))</formula>
    </cfRule>
    <cfRule type="containsText" dxfId="196" priority="197" stopIfTrue="1" operator="containsText" text="Medium">
      <formula>NOT(ISERROR(SEARCH("Medium",L455)))</formula>
    </cfRule>
    <cfRule type="containsText" dxfId="195" priority="198" operator="containsText" text="Low">
      <formula>NOT(ISERROR(SEARCH("Low",L455)))</formula>
    </cfRule>
  </conditionalFormatting>
  <conditionalFormatting sqref="L458">
    <cfRule type="containsText" dxfId="194" priority="193" stopIfTrue="1" operator="containsText" text="High">
      <formula>NOT(ISERROR(SEARCH("High",L458)))</formula>
    </cfRule>
    <cfRule type="containsText" dxfId="193" priority="194" stopIfTrue="1" operator="containsText" text="Medium">
      <formula>NOT(ISERROR(SEARCH("Medium",L458)))</formula>
    </cfRule>
    <cfRule type="containsText" dxfId="192" priority="195" operator="containsText" text="Low">
      <formula>NOT(ISERROR(SEARCH("Low",L458)))</formula>
    </cfRule>
  </conditionalFormatting>
  <conditionalFormatting sqref="Q455 Q457">
    <cfRule type="containsText" dxfId="191" priority="192" stopIfTrue="1" operator="containsText" text="High">
      <formula>NOT(ISERROR(SEARCH("High",Q455)))</formula>
    </cfRule>
  </conditionalFormatting>
  <conditionalFormatting sqref="Q455 Q457">
    <cfRule type="containsText" dxfId="190" priority="189" operator="containsText" text="&quot; &quot;">
      <formula>NOT(ISERROR(SEARCH(""" """,Q455)))</formula>
    </cfRule>
    <cfRule type="containsText" dxfId="189" priority="190" stopIfTrue="1" operator="containsText" text="Medium">
      <formula>NOT(ISERROR(SEARCH("Medium",Q455)))</formula>
    </cfRule>
    <cfRule type="containsText" dxfId="188" priority="191" operator="containsText" text="Low">
      <formula>NOT(ISERROR(SEARCH("Low",Q455)))</formula>
    </cfRule>
  </conditionalFormatting>
  <conditionalFormatting sqref="Q458">
    <cfRule type="containsText" dxfId="187" priority="186" stopIfTrue="1" operator="containsText" text="High">
      <formula>NOT(ISERROR(SEARCH("High",Q458)))</formula>
    </cfRule>
    <cfRule type="containsText" dxfId="186" priority="187" stopIfTrue="1" operator="containsText" text="Medium">
      <formula>NOT(ISERROR(SEARCH("Medium",Q458)))</formula>
    </cfRule>
    <cfRule type="containsText" dxfId="185" priority="188" operator="containsText" text="Low">
      <formula>NOT(ISERROR(SEARCH("Low",Q458)))</formula>
    </cfRule>
  </conditionalFormatting>
  <conditionalFormatting sqref="B466:B468">
    <cfRule type="containsText" dxfId="184" priority="183" stopIfTrue="1" operator="containsText" text="High">
      <formula>NOT(ISERROR(SEARCH("High",B466)))</formula>
    </cfRule>
    <cfRule type="containsText" dxfId="183" priority="184" stopIfTrue="1" operator="containsText" text="Medium">
      <formula>NOT(ISERROR(SEARCH("Medium",B466)))</formula>
    </cfRule>
    <cfRule type="containsText" dxfId="182" priority="185" operator="containsText" text="Low">
      <formula>NOT(ISERROR(SEARCH("Low",B466)))</formula>
    </cfRule>
  </conditionalFormatting>
  <conditionalFormatting sqref="G466:G468">
    <cfRule type="containsText" dxfId="181" priority="180" stopIfTrue="1" operator="containsText" text="High">
      <formula>NOT(ISERROR(SEARCH("High",G466)))</formula>
    </cfRule>
    <cfRule type="containsText" dxfId="180" priority="181" stopIfTrue="1" operator="containsText" text="Medium">
      <formula>NOT(ISERROR(SEARCH("Medium",G466)))</formula>
    </cfRule>
    <cfRule type="containsText" dxfId="179" priority="182" operator="containsText" text="Low">
      <formula>NOT(ISERROR(SEARCH("Low",G466)))</formula>
    </cfRule>
  </conditionalFormatting>
  <conditionalFormatting sqref="L466:L468">
    <cfRule type="containsText" dxfId="178" priority="177" stopIfTrue="1" operator="containsText" text="High">
      <formula>NOT(ISERROR(SEARCH("High",L466)))</formula>
    </cfRule>
    <cfRule type="containsText" dxfId="177" priority="178" stopIfTrue="1" operator="containsText" text="Medium">
      <formula>NOT(ISERROR(SEARCH("Medium",L466)))</formula>
    </cfRule>
    <cfRule type="containsText" dxfId="176" priority="179" operator="containsText" text="Low">
      <formula>NOT(ISERROR(SEARCH("Low",L466)))</formula>
    </cfRule>
  </conditionalFormatting>
  <conditionalFormatting sqref="Q466:Q468">
    <cfRule type="containsText" dxfId="175" priority="174" stopIfTrue="1" operator="containsText" text="High">
      <formula>NOT(ISERROR(SEARCH("High",Q466)))</formula>
    </cfRule>
    <cfRule type="containsText" dxfId="174" priority="175" stopIfTrue="1" operator="containsText" text="Medium">
      <formula>NOT(ISERROR(SEARCH("Medium",Q466)))</formula>
    </cfRule>
    <cfRule type="containsText" dxfId="173" priority="176" operator="containsText" text="Low">
      <formula>NOT(ISERROR(SEARCH("Low",Q466)))</formula>
    </cfRule>
  </conditionalFormatting>
  <conditionalFormatting sqref="J47:J49">
    <cfRule type="containsText" dxfId="172" priority="171" operator="containsText" text="High">
      <formula>NOT(ISERROR(SEARCH("High",J47)))</formula>
    </cfRule>
    <cfRule type="containsText" dxfId="171" priority="172" operator="containsText" text="Medium">
      <formula>NOT(ISERROR(SEARCH("Medium",J47)))</formula>
    </cfRule>
    <cfRule type="containsText" dxfId="170" priority="173" operator="containsText" text="Low">
      <formula>NOT(ISERROR(SEARCH("Low",J47)))</formula>
    </cfRule>
  </conditionalFormatting>
  <conditionalFormatting sqref="J20:J24">
    <cfRule type="containsText" dxfId="169" priority="169" stopIfTrue="1" operator="containsText" text="Medium">
      <formula>NOT(ISERROR(SEARCH("Medium",J20)))</formula>
    </cfRule>
    <cfRule type="containsText" dxfId="168" priority="170" operator="containsText" text="Low">
      <formula>NOT(ISERROR(SEARCH("Low",J20)))</formula>
    </cfRule>
  </conditionalFormatting>
  <conditionalFormatting sqref="J20:J24">
    <cfRule type="containsText" dxfId="167" priority="168" stopIfTrue="1" operator="containsText" text="High">
      <formula>NOT(ISERROR(SEARCH("High",J20)))</formula>
    </cfRule>
  </conditionalFormatting>
  <conditionalFormatting sqref="O47:O49">
    <cfRule type="containsText" dxfId="166" priority="165" operator="containsText" text="High">
      <formula>NOT(ISERROR(SEARCH("High",O47)))</formula>
    </cfRule>
    <cfRule type="containsText" dxfId="165" priority="166" operator="containsText" text="Medium">
      <formula>NOT(ISERROR(SEARCH("Medium",O47)))</formula>
    </cfRule>
    <cfRule type="containsText" dxfId="164" priority="167" operator="containsText" text="Low">
      <formula>NOT(ISERROR(SEARCH("Low",O47)))</formula>
    </cfRule>
  </conditionalFormatting>
  <conditionalFormatting sqref="O20:O24">
    <cfRule type="containsText" dxfId="163" priority="163" stopIfTrue="1" operator="containsText" text="Medium">
      <formula>NOT(ISERROR(SEARCH("Medium",O20)))</formula>
    </cfRule>
    <cfRule type="containsText" dxfId="162" priority="164" operator="containsText" text="Low">
      <formula>NOT(ISERROR(SEARCH("Low",O20)))</formula>
    </cfRule>
  </conditionalFormatting>
  <conditionalFormatting sqref="O20:O24">
    <cfRule type="containsText" dxfId="161" priority="162" stopIfTrue="1" operator="containsText" text="High">
      <formula>NOT(ISERROR(SEARCH("High",O20)))</formula>
    </cfRule>
  </conditionalFormatting>
  <conditionalFormatting sqref="T47:T49">
    <cfRule type="containsText" dxfId="160" priority="159" operator="containsText" text="High">
      <formula>NOT(ISERROR(SEARCH("High",T47)))</formula>
    </cfRule>
    <cfRule type="containsText" dxfId="159" priority="160" operator="containsText" text="Medium">
      <formula>NOT(ISERROR(SEARCH("Medium",T47)))</formula>
    </cfRule>
    <cfRule type="containsText" dxfId="158" priority="161" operator="containsText" text="Low">
      <formula>NOT(ISERROR(SEARCH("Low",T47)))</formula>
    </cfRule>
  </conditionalFormatting>
  <conditionalFormatting sqref="T20:T24">
    <cfRule type="containsText" dxfId="157" priority="157" stopIfTrue="1" operator="containsText" text="Medium">
      <formula>NOT(ISERROR(SEARCH("Medium",T20)))</formula>
    </cfRule>
    <cfRule type="containsText" dxfId="156" priority="158" operator="containsText" text="Low">
      <formula>NOT(ISERROR(SEARCH("Low",T20)))</formula>
    </cfRule>
  </conditionalFormatting>
  <conditionalFormatting sqref="T20:T24">
    <cfRule type="containsText" dxfId="155" priority="156" stopIfTrue="1" operator="containsText" text="High">
      <formula>NOT(ISERROR(SEARCH("High",T20)))</formula>
    </cfRule>
  </conditionalFormatting>
  <conditionalFormatting sqref="K477:K486">
    <cfRule type="containsText" dxfId="154" priority="152" stopIfTrue="1" operator="containsText" text="None">
      <formula>NOT(ISERROR(SEARCH("None",K477)))</formula>
    </cfRule>
    <cfRule type="containsText" dxfId="153" priority="153" stopIfTrue="1" operator="containsText" text="High">
      <formula>NOT(ISERROR(SEARCH("High",K477)))</formula>
    </cfRule>
    <cfRule type="containsText" dxfId="152" priority="154" stopIfTrue="1" operator="containsText" text="Medium">
      <formula>NOT(ISERROR(SEARCH("Medium",K477)))</formula>
    </cfRule>
    <cfRule type="containsText" dxfId="151" priority="155" operator="containsText" text="Low">
      <formula>NOT(ISERROR(SEARCH("Low",K477)))</formula>
    </cfRule>
  </conditionalFormatting>
  <conditionalFormatting sqref="G42">
    <cfRule type="containsText" dxfId="150" priority="148" stopIfTrue="1" operator="containsText" text=" ">
      <formula>NOT(ISERROR(SEARCH(" ",G42)))</formula>
    </cfRule>
    <cfRule type="containsText" dxfId="149" priority="149" stopIfTrue="1" operator="containsText" text="High">
      <formula>NOT(ISERROR(SEARCH("High",G42)))</formula>
    </cfRule>
    <cfRule type="containsText" dxfId="148" priority="150" stopIfTrue="1" operator="containsText" text="Medium">
      <formula>NOT(ISERROR(SEARCH("Medium",G42)))</formula>
    </cfRule>
    <cfRule type="containsText" dxfId="147" priority="151" operator="containsText" text="Low">
      <formula>NOT(ISERROR(SEARCH("Low",G42)))</formula>
    </cfRule>
  </conditionalFormatting>
  <conditionalFormatting sqref="L42">
    <cfRule type="containsText" dxfId="146" priority="144" stopIfTrue="1" operator="containsText" text=" ">
      <formula>NOT(ISERROR(SEARCH(" ",L42)))</formula>
    </cfRule>
    <cfRule type="containsText" dxfId="145" priority="145" stopIfTrue="1" operator="containsText" text="High">
      <formula>NOT(ISERROR(SEARCH("High",L42)))</formula>
    </cfRule>
    <cfRule type="containsText" dxfId="144" priority="146" stopIfTrue="1" operator="containsText" text="Medium">
      <formula>NOT(ISERROR(SEARCH("Medium",L42)))</formula>
    </cfRule>
    <cfRule type="containsText" dxfId="143" priority="147" operator="containsText" text="Low">
      <formula>NOT(ISERROR(SEARCH("Low",L42)))</formula>
    </cfRule>
  </conditionalFormatting>
  <conditionalFormatting sqref="Q42">
    <cfRule type="containsText" dxfId="142" priority="140" stopIfTrue="1" operator="containsText" text=" ">
      <formula>NOT(ISERROR(SEARCH(" ",Q42)))</formula>
    </cfRule>
    <cfRule type="containsText" dxfId="141" priority="141" stopIfTrue="1" operator="containsText" text="High">
      <formula>NOT(ISERROR(SEARCH("High",Q42)))</formula>
    </cfRule>
    <cfRule type="containsText" dxfId="140" priority="142" stopIfTrue="1" operator="containsText" text="Medium">
      <formula>NOT(ISERROR(SEARCH("Medium",Q42)))</formula>
    </cfRule>
    <cfRule type="containsText" dxfId="139" priority="143" operator="containsText" text="Low">
      <formula>NOT(ISERROR(SEARCH("Low",Q42)))</formula>
    </cfRule>
  </conditionalFormatting>
  <conditionalFormatting sqref="B51">
    <cfRule type="containsText" dxfId="138" priority="136" stopIfTrue="1" operator="containsText" text=" ">
      <formula>NOT(ISERROR(SEARCH(" ",B51)))</formula>
    </cfRule>
    <cfRule type="containsText" dxfId="137" priority="137" stopIfTrue="1" operator="containsText" text="High">
      <formula>NOT(ISERROR(SEARCH("High",B51)))</formula>
    </cfRule>
    <cfRule type="containsText" dxfId="136" priority="138" stopIfTrue="1" operator="containsText" text="Medium">
      <formula>NOT(ISERROR(SEARCH("Medium",B51)))</formula>
    </cfRule>
    <cfRule type="containsText" dxfId="135" priority="139" operator="containsText" text="Low">
      <formula>NOT(ISERROR(SEARCH("Low",B51)))</formula>
    </cfRule>
  </conditionalFormatting>
  <conditionalFormatting sqref="G51">
    <cfRule type="containsText" dxfId="134" priority="132" stopIfTrue="1" operator="containsText" text=" ">
      <formula>NOT(ISERROR(SEARCH(" ",G51)))</formula>
    </cfRule>
    <cfRule type="containsText" dxfId="133" priority="133" stopIfTrue="1" operator="containsText" text="High">
      <formula>NOT(ISERROR(SEARCH("High",G51)))</formula>
    </cfRule>
    <cfRule type="containsText" dxfId="132" priority="134" stopIfTrue="1" operator="containsText" text="Medium">
      <formula>NOT(ISERROR(SEARCH("Medium",G51)))</formula>
    </cfRule>
    <cfRule type="containsText" dxfId="131" priority="135" operator="containsText" text="Low">
      <formula>NOT(ISERROR(SEARCH("Low",G51)))</formula>
    </cfRule>
  </conditionalFormatting>
  <conditionalFormatting sqref="L51">
    <cfRule type="containsText" dxfId="130" priority="128" stopIfTrue="1" operator="containsText" text=" ">
      <formula>NOT(ISERROR(SEARCH(" ",L51)))</formula>
    </cfRule>
    <cfRule type="containsText" dxfId="129" priority="129" stopIfTrue="1" operator="containsText" text="High">
      <formula>NOT(ISERROR(SEARCH("High",L51)))</formula>
    </cfRule>
    <cfRule type="containsText" dxfId="128" priority="130" stopIfTrue="1" operator="containsText" text="Medium">
      <formula>NOT(ISERROR(SEARCH("Medium",L51)))</formula>
    </cfRule>
    <cfRule type="containsText" dxfId="127" priority="131" operator="containsText" text="Low">
      <formula>NOT(ISERROR(SEARCH("Low",L51)))</formula>
    </cfRule>
  </conditionalFormatting>
  <conditionalFormatting sqref="Q51">
    <cfRule type="containsText" dxfId="126" priority="124" stopIfTrue="1" operator="containsText" text=" ">
      <formula>NOT(ISERROR(SEARCH(" ",Q51)))</formula>
    </cfRule>
    <cfRule type="containsText" dxfId="125" priority="125" stopIfTrue="1" operator="containsText" text="High">
      <formula>NOT(ISERROR(SEARCH("High",Q51)))</formula>
    </cfRule>
    <cfRule type="containsText" dxfId="124" priority="126" stopIfTrue="1" operator="containsText" text="Medium">
      <formula>NOT(ISERROR(SEARCH("Medium",Q51)))</formula>
    </cfRule>
    <cfRule type="containsText" dxfId="123" priority="127" operator="containsText" text="Low">
      <formula>NOT(ISERROR(SEARCH("Low",Q51)))</formula>
    </cfRule>
  </conditionalFormatting>
  <conditionalFormatting sqref="G101">
    <cfRule type="containsText" dxfId="122" priority="119" stopIfTrue="1" operator="containsText" text=" ">
      <formula>NOT(ISERROR(SEARCH(" ",G101)))</formula>
    </cfRule>
    <cfRule type="containsText" dxfId="121" priority="120" stopIfTrue="1" operator="containsText" text="Very hard">
      <formula>NOT(ISERROR(SEARCH("Very hard",G101)))</formula>
    </cfRule>
    <cfRule type="containsText" dxfId="120" priority="121" stopIfTrue="1" operator="containsText" text="Hard">
      <formula>NOT(ISERROR(SEARCH("Hard",G101)))</formula>
    </cfRule>
    <cfRule type="containsText" dxfId="119" priority="122" stopIfTrue="1" operator="containsText" text="Moderate">
      <formula>NOT(ISERROR(SEARCH("Moderate",G101)))</formula>
    </cfRule>
    <cfRule type="containsText" dxfId="118" priority="123" operator="containsText" text="Easy">
      <formula>NOT(ISERROR(SEARCH("Easy",G101)))</formula>
    </cfRule>
  </conditionalFormatting>
  <conditionalFormatting sqref="L101">
    <cfRule type="containsText" dxfId="117" priority="114" stopIfTrue="1" operator="containsText" text=" ">
      <formula>NOT(ISERROR(SEARCH(" ",L101)))</formula>
    </cfRule>
    <cfRule type="containsText" dxfId="116" priority="115" stopIfTrue="1" operator="containsText" text="Very hard">
      <formula>NOT(ISERROR(SEARCH("Very hard",L101)))</formula>
    </cfRule>
    <cfRule type="containsText" dxfId="115" priority="116" stopIfTrue="1" operator="containsText" text="Hard">
      <formula>NOT(ISERROR(SEARCH("Hard",L101)))</formula>
    </cfRule>
    <cfRule type="containsText" dxfId="114" priority="117" stopIfTrue="1" operator="containsText" text="Moderate">
      <formula>NOT(ISERROR(SEARCH("Moderate",L101)))</formula>
    </cfRule>
    <cfRule type="containsText" dxfId="113" priority="118" operator="containsText" text="Easy">
      <formula>NOT(ISERROR(SEARCH("Easy",L101)))</formula>
    </cfRule>
  </conditionalFormatting>
  <conditionalFormatting sqref="Q101">
    <cfRule type="containsText" dxfId="112" priority="109" stopIfTrue="1" operator="containsText" text=" ">
      <formula>NOT(ISERROR(SEARCH(" ",Q101)))</formula>
    </cfRule>
    <cfRule type="containsText" dxfId="111" priority="110" stopIfTrue="1" operator="containsText" text="Very hard">
      <formula>NOT(ISERROR(SEARCH("Very hard",Q101)))</formula>
    </cfRule>
    <cfRule type="containsText" dxfId="110" priority="111" stopIfTrue="1" operator="containsText" text="Hard">
      <formula>NOT(ISERROR(SEARCH("Hard",Q101)))</formula>
    </cfRule>
    <cfRule type="containsText" dxfId="109" priority="112" stopIfTrue="1" operator="containsText" text="Moderate">
      <formula>NOT(ISERROR(SEARCH("Moderate",Q101)))</formula>
    </cfRule>
    <cfRule type="containsText" dxfId="108" priority="113" operator="containsText" text="Easy">
      <formula>NOT(ISERROR(SEARCH("Easy",Q101)))</formula>
    </cfRule>
  </conditionalFormatting>
  <conditionalFormatting sqref="G108">
    <cfRule type="containsText" dxfId="107" priority="104" stopIfTrue="1" operator="containsText" text="Very large">
      <formula>NOT(ISERROR(SEARCH("Very large",G108)))</formula>
    </cfRule>
    <cfRule type="containsText" dxfId="106" priority="105" stopIfTrue="1" operator="containsText" text="Large">
      <formula>NOT(ISERROR(SEARCH("Large",G108)))</formula>
    </cfRule>
    <cfRule type="containsText" dxfId="105" priority="106" stopIfTrue="1" operator="containsText" text="Medium">
      <formula>NOT(ISERROR(SEARCH("Medium",G108)))</formula>
    </cfRule>
    <cfRule type="containsText" dxfId="104" priority="107" stopIfTrue="1" operator="containsText" text="Small">
      <formula>NOT(ISERROR(SEARCH("Small",G108)))</formula>
    </cfRule>
    <cfRule type="containsText" dxfId="103" priority="108" operator="containsText" text=" ">
      <formula>NOT(ISERROR(SEARCH(" ",G108)))</formula>
    </cfRule>
  </conditionalFormatting>
  <conditionalFormatting sqref="L108">
    <cfRule type="containsText" dxfId="102" priority="99" stopIfTrue="1" operator="containsText" text="Very large">
      <formula>NOT(ISERROR(SEARCH("Very large",L108)))</formula>
    </cfRule>
    <cfRule type="containsText" dxfId="101" priority="100" stopIfTrue="1" operator="containsText" text="Large">
      <formula>NOT(ISERROR(SEARCH("Large",L108)))</formula>
    </cfRule>
    <cfRule type="containsText" dxfId="100" priority="101" stopIfTrue="1" operator="containsText" text="Medium">
      <formula>NOT(ISERROR(SEARCH("Medium",L108)))</formula>
    </cfRule>
    <cfRule type="containsText" dxfId="99" priority="102" stopIfTrue="1" operator="containsText" text="Small">
      <formula>NOT(ISERROR(SEARCH("Small",L108)))</formula>
    </cfRule>
    <cfRule type="containsText" dxfId="98" priority="103" operator="containsText" text=" ">
      <formula>NOT(ISERROR(SEARCH(" ",L108)))</formula>
    </cfRule>
  </conditionalFormatting>
  <conditionalFormatting sqref="Q108">
    <cfRule type="containsText" dxfId="97" priority="94" stopIfTrue="1" operator="containsText" text="Very large">
      <formula>NOT(ISERROR(SEARCH("Very large",Q108)))</formula>
    </cfRule>
    <cfRule type="containsText" dxfId="96" priority="95" stopIfTrue="1" operator="containsText" text="Large">
      <formula>NOT(ISERROR(SEARCH("Large",Q108)))</formula>
    </cfRule>
    <cfRule type="containsText" dxfId="95" priority="96" stopIfTrue="1" operator="containsText" text="Medium">
      <formula>NOT(ISERROR(SEARCH("Medium",Q108)))</formula>
    </cfRule>
    <cfRule type="containsText" dxfId="94" priority="97" stopIfTrue="1" operator="containsText" text="Small">
      <formula>NOT(ISERROR(SEARCH("Small",Q108)))</formula>
    </cfRule>
    <cfRule type="containsText" dxfId="93" priority="98" operator="containsText" text=" ">
      <formula>NOT(ISERROR(SEARCH(" ",Q108)))</formula>
    </cfRule>
  </conditionalFormatting>
  <conditionalFormatting sqref="G123">
    <cfRule type="containsText" dxfId="92" priority="91" stopIfTrue="1" operator="containsText" text="High">
      <formula>NOT(ISERROR(SEARCH("High",G123)))</formula>
    </cfRule>
    <cfRule type="containsText" dxfId="91" priority="92" stopIfTrue="1" operator="containsText" text="Medium">
      <formula>NOT(ISERROR(SEARCH("Medium",G123)))</formula>
    </cfRule>
    <cfRule type="containsText" dxfId="90" priority="93" operator="containsText" text="Low">
      <formula>NOT(ISERROR(SEARCH("Low",G123)))</formula>
    </cfRule>
  </conditionalFormatting>
  <conditionalFormatting sqref="L123">
    <cfRule type="containsText" dxfId="89" priority="88" stopIfTrue="1" operator="containsText" text="High">
      <formula>NOT(ISERROR(SEARCH("High",L123)))</formula>
    </cfRule>
    <cfRule type="containsText" dxfId="88" priority="89" stopIfTrue="1" operator="containsText" text="Medium">
      <formula>NOT(ISERROR(SEARCH("Medium",L123)))</formula>
    </cfRule>
    <cfRule type="containsText" dxfId="87" priority="90" operator="containsText" text="Low">
      <formula>NOT(ISERROR(SEARCH("Low",L123)))</formula>
    </cfRule>
  </conditionalFormatting>
  <conditionalFormatting sqref="Q123">
    <cfRule type="containsText" dxfId="86" priority="85" stopIfTrue="1" operator="containsText" text="High">
      <formula>NOT(ISERROR(SEARCH("High",Q123)))</formula>
    </cfRule>
    <cfRule type="containsText" dxfId="85" priority="86" stopIfTrue="1" operator="containsText" text="Medium">
      <formula>NOT(ISERROR(SEARCH("Medium",Q123)))</formula>
    </cfRule>
    <cfRule type="containsText" dxfId="84" priority="87" operator="containsText" text="Low">
      <formula>NOT(ISERROR(SEARCH("Low",Q123)))</formula>
    </cfRule>
  </conditionalFormatting>
  <conditionalFormatting sqref="G384">
    <cfRule type="containsText" dxfId="83" priority="80" stopIfTrue="1" operator="containsText" text=" ">
      <formula>NOT(ISERROR(SEARCH(" ",G384)))</formula>
    </cfRule>
    <cfRule type="containsText" dxfId="82" priority="81" stopIfTrue="1" operator="containsText" text="Very high">
      <formula>NOT(ISERROR(SEARCH("Very high",G384)))</formula>
    </cfRule>
    <cfRule type="containsText" dxfId="81" priority="82" stopIfTrue="1" operator="containsText" text="High">
      <formula>NOT(ISERROR(SEARCH("High",G384)))</formula>
    </cfRule>
    <cfRule type="containsText" dxfId="80" priority="83" stopIfTrue="1" operator="containsText" text="Medium">
      <formula>NOT(ISERROR(SEARCH("Medium",G384)))</formula>
    </cfRule>
    <cfRule type="containsText" dxfId="79" priority="84" operator="containsText" text="Low">
      <formula>NOT(ISERROR(SEARCH("Low",G384)))</formula>
    </cfRule>
  </conditionalFormatting>
  <conditionalFormatting sqref="L384">
    <cfRule type="containsText" dxfId="78" priority="75" stopIfTrue="1" operator="containsText" text=" ">
      <formula>NOT(ISERROR(SEARCH(" ",L384)))</formula>
    </cfRule>
    <cfRule type="containsText" dxfId="77" priority="76" stopIfTrue="1" operator="containsText" text="Very high">
      <formula>NOT(ISERROR(SEARCH("Very high",L384)))</formula>
    </cfRule>
    <cfRule type="containsText" dxfId="76" priority="77" stopIfTrue="1" operator="containsText" text="High">
      <formula>NOT(ISERROR(SEARCH("High",L384)))</formula>
    </cfRule>
    <cfRule type="containsText" dxfId="75" priority="78" stopIfTrue="1" operator="containsText" text="Medium">
      <formula>NOT(ISERROR(SEARCH("Medium",L384)))</formula>
    </cfRule>
    <cfRule type="containsText" dxfId="74" priority="79" operator="containsText" text="Low">
      <formula>NOT(ISERROR(SEARCH("Low",L384)))</formula>
    </cfRule>
  </conditionalFormatting>
  <conditionalFormatting sqref="Q384">
    <cfRule type="containsText" dxfId="73" priority="70" stopIfTrue="1" operator="containsText" text=" ">
      <formula>NOT(ISERROR(SEARCH(" ",Q384)))</formula>
    </cfRule>
    <cfRule type="containsText" dxfId="72" priority="71" stopIfTrue="1" operator="containsText" text="Very high">
      <formula>NOT(ISERROR(SEARCH("Very high",Q384)))</formula>
    </cfRule>
    <cfRule type="containsText" dxfId="71" priority="72" stopIfTrue="1" operator="containsText" text="High">
      <formula>NOT(ISERROR(SEARCH("High",Q384)))</formula>
    </cfRule>
    <cfRule type="containsText" dxfId="70" priority="73" stopIfTrue="1" operator="containsText" text="Medium">
      <formula>NOT(ISERROR(SEARCH("Medium",Q384)))</formula>
    </cfRule>
    <cfRule type="containsText" dxfId="69" priority="74" operator="containsText" text="Low">
      <formula>NOT(ISERROR(SEARCH("Low",Q384)))</formula>
    </cfRule>
  </conditionalFormatting>
  <conditionalFormatting sqref="G320">
    <cfRule type="containsText" dxfId="68" priority="65" stopIfTrue="1" operator="containsText" text=" ">
      <formula>NOT(ISERROR(SEARCH(" ",G320)))</formula>
    </cfRule>
    <cfRule type="containsText" dxfId="67" priority="66" stopIfTrue="1" operator="containsText" text="Inter-jurisdiction">
      <formula>NOT(ISERROR(SEARCH("Inter-jurisdiction",G320)))</formula>
    </cfRule>
    <cfRule type="containsText" dxfId="66" priority="67" stopIfTrue="1" operator="containsText" text="Regulator">
      <formula>NOT(ISERROR(SEARCH("Regulator",G320)))</formula>
    </cfRule>
    <cfRule type="containsText" dxfId="65" priority="68" stopIfTrue="1" operator="containsText" text="Consultative co-mgmt">
      <formula>NOT(ISERROR(SEARCH("Consultative co-mgmt",G320)))</formula>
    </cfRule>
    <cfRule type="containsText" dxfId="64" priority="69" operator="containsText" text="Operational">
      <formula>NOT(ISERROR(SEARCH("Operational",G320)))</formula>
    </cfRule>
  </conditionalFormatting>
  <conditionalFormatting sqref="L320">
    <cfRule type="containsText" dxfId="63" priority="60" stopIfTrue="1" operator="containsText" text=" ">
      <formula>NOT(ISERROR(SEARCH(" ",L320)))</formula>
    </cfRule>
    <cfRule type="containsText" dxfId="62" priority="61" stopIfTrue="1" operator="containsText" text="Inter-jurisdiction">
      <formula>NOT(ISERROR(SEARCH("Inter-jurisdiction",L320)))</formula>
    </cfRule>
    <cfRule type="containsText" dxfId="61" priority="62" stopIfTrue="1" operator="containsText" text="Regulator">
      <formula>NOT(ISERROR(SEARCH("Regulator",L320)))</formula>
    </cfRule>
    <cfRule type="containsText" dxfId="60" priority="63" stopIfTrue="1" operator="containsText" text="Consultative co-mgmt">
      <formula>NOT(ISERROR(SEARCH("Consultative co-mgmt",L320)))</formula>
    </cfRule>
    <cfRule type="containsText" dxfId="59" priority="64" operator="containsText" text="Operational">
      <formula>NOT(ISERROR(SEARCH("Operational",L320)))</formula>
    </cfRule>
  </conditionalFormatting>
  <conditionalFormatting sqref="G256">
    <cfRule type="containsText" dxfId="58" priority="55" stopIfTrue="1" operator="containsText" text=" ">
      <formula>NOT(ISERROR(SEARCH(" ",G256)))</formula>
    </cfRule>
    <cfRule type="containsText" dxfId="57" priority="56" stopIfTrue="1" operator="containsText" text="Long term">
      <formula>NOT(ISERROR(SEARCH("Long term",G256)))</formula>
    </cfRule>
    <cfRule type="containsText" dxfId="56" priority="57" stopIfTrue="1" operator="containsText" text="Medium term">
      <formula>NOT(ISERROR(SEARCH("Medium term",G256)))</formula>
    </cfRule>
    <cfRule type="containsText" dxfId="55" priority="58" stopIfTrue="1" operator="containsText" text="Short term">
      <formula>NOT(ISERROR(SEARCH("Short term",G256)))</formula>
    </cfRule>
    <cfRule type="containsText" dxfId="54" priority="59" operator="containsText" text="Immediate">
      <formula>NOT(ISERROR(SEARCH("Immediate",G256)))</formula>
    </cfRule>
  </conditionalFormatting>
  <conditionalFormatting sqref="L256">
    <cfRule type="containsText" dxfId="53" priority="50" stopIfTrue="1" operator="containsText" text=" ">
      <formula>NOT(ISERROR(SEARCH(" ",L256)))</formula>
    </cfRule>
    <cfRule type="containsText" dxfId="52" priority="51" stopIfTrue="1" operator="containsText" text="Long term">
      <formula>NOT(ISERROR(SEARCH("Long term",L256)))</formula>
    </cfRule>
    <cfRule type="containsText" dxfId="51" priority="52" stopIfTrue="1" operator="containsText" text="Medium term">
      <formula>NOT(ISERROR(SEARCH("Medium term",L256)))</formula>
    </cfRule>
    <cfRule type="containsText" dxfId="50" priority="53" stopIfTrue="1" operator="containsText" text="Short term">
      <formula>NOT(ISERROR(SEARCH("Short term",L256)))</formula>
    </cfRule>
    <cfRule type="containsText" dxfId="49" priority="54" operator="containsText" text="Immediate">
      <formula>NOT(ISERROR(SEARCH("Immediate",L256)))</formula>
    </cfRule>
  </conditionalFormatting>
  <conditionalFormatting sqref="Q256">
    <cfRule type="containsText" dxfId="48" priority="45" stopIfTrue="1" operator="containsText" text=" ">
      <formula>NOT(ISERROR(SEARCH(" ",Q256)))</formula>
    </cfRule>
    <cfRule type="containsText" dxfId="47" priority="46" stopIfTrue="1" operator="containsText" text="Long term">
      <formula>NOT(ISERROR(SEARCH("Long term",Q256)))</formula>
    </cfRule>
    <cfRule type="containsText" dxfId="46" priority="47" stopIfTrue="1" operator="containsText" text="Medium term">
      <formula>NOT(ISERROR(SEARCH("Medium term",Q256)))</formula>
    </cfRule>
    <cfRule type="containsText" dxfId="45" priority="48" stopIfTrue="1" operator="containsText" text="Short term">
      <formula>NOT(ISERROR(SEARCH("Short term",Q256)))</formula>
    </cfRule>
    <cfRule type="containsText" dxfId="44" priority="49" operator="containsText" text="Immediate">
      <formula>NOT(ISERROR(SEARCH("Immediate",Q256)))</formula>
    </cfRule>
  </conditionalFormatting>
  <conditionalFormatting sqref="Q320">
    <cfRule type="containsText" dxfId="43" priority="40" stopIfTrue="1" operator="containsText" text=" ">
      <formula>NOT(ISERROR(SEARCH(" ",Q320)))</formula>
    </cfRule>
    <cfRule type="containsText" dxfId="42" priority="41" stopIfTrue="1" operator="containsText" text="Inter-jurisdiction">
      <formula>NOT(ISERROR(SEARCH("Inter-jurisdiction",Q320)))</formula>
    </cfRule>
    <cfRule type="containsText" dxfId="41" priority="42" stopIfTrue="1" operator="containsText" text="Regulator">
      <formula>NOT(ISERROR(SEARCH("Regulator",Q320)))</formula>
    </cfRule>
    <cfRule type="containsText" dxfId="40" priority="43" stopIfTrue="1" operator="containsText" text="Consultative co-mgmt">
      <formula>NOT(ISERROR(SEARCH("Consultative co-mgmt",Q320)))</formula>
    </cfRule>
    <cfRule type="containsText" dxfId="39" priority="44" operator="containsText" text="Operational">
      <formula>NOT(ISERROR(SEARCH("Operational",Q320)))</formula>
    </cfRule>
  </conditionalFormatting>
  <conditionalFormatting sqref="Q448">
    <cfRule type="containsText" dxfId="38" priority="35" stopIfTrue="1" operator="containsText" text=" ">
      <formula>NOT(ISERROR(SEARCH(" ",Q448)))</formula>
    </cfRule>
    <cfRule type="containsText" dxfId="37" priority="36" stopIfTrue="1" operator="containsText" text="Very high">
      <formula>NOT(ISERROR(SEARCH("Very high",Q448)))</formula>
    </cfRule>
    <cfRule type="containsText" dxfId="36" priority="37" stopIfTrue="1" operator="containsText" text="High">
      <formula>NOT(ISERROR(SEARCH("High",Q448)))</formula>
    </cfRule>
    <cfRule type="containsText" dxfId="35" priority="38" stopIfTrue="1" operator="containsText" text="Medium">
      <formula>NOT(ISERROR(SEARCH("Medium",Q448)))</formula>
    </cfRule>
    <cfRule type="containsText" dxfId="34" priority="39" operator="containsText" text="Low">
      <formula>NOT(ISERROR(SEARCH("Low",Q448)))</formula>
    </cfRule>
  </conditionalFormatting>
  <conditionalFormatting sqref="G456">
    <cfRule type="containsText" dxfId="33" priority="34" stopIfTrue="1" operator="containsText" text="High">
      <formula>NOT(ISERROR(SEARCH("High",G456)))</formula>
    </cfRule>
  </conditionalFormatting>
  <conditionalFormatting sqref="G456">
    <cfRule type="containsText" dxfId="32" priority="31" operator="containsText" text="&quot; &quot;">
      <formula>NOT(ISERROR(SEARCH(""" """,G456)))</formula>
    </cfRule>
    <cfRule type="containsText" dxfId="31" priority="32" stopIfTrue="1" operator="containsText" text="Medium">
      <formula>NOT(ISERROR(SEARCH("Medium",G456)))</formula>
    </cfRule>
    <cfRule type="containsText" dxfId="30" priority="33" operator="containsText" text="Low">
      <formula>NOT(ISERROR(SEARCH("Low",G456)))</formula>
    </cfRule>
  </conditionalFormatting>
  <conditionalFormatting sqref="L456">
    <cfRule type="containsText" dxfId="29" priority="30" stopIfTrue="1" operator="containsText" text="High">
      <formula>NOT(ISERROR(SEARCH("High",L456)))</formula>
    </cfRule>
  </conditionalFormatting>
  <conditionalFormatting sqref="L456">
    <cfRule type="containsText" dxfId="28" priority="27" operator="containsText" text="&quot; &quot;">
      <formula>NOT(ISERROR(SEARCH(""" """,L456)))</formula>
    </cfRule>
    <cfRule type="containsText" dxfId="27" priority="28" stopIfTrue="1" operator="containsText" text="Medium">
      <formula>NOT(ISERROR(SEARCH("Medium",L456)))</formula>
    </cfRule>
    <cfRule type="containsText" dxfId="26" priority="29" operator="containsText" text="Low">
      <formula>NOT(ISERROR(SEARCH("Low",L456)))</formula>
    </cfRule>
  </conditionalFormatting>
  <conditionalFormatting sqref="Q456">
    <cfRule type="containsText" dxfId="25" priority="26" stopIfTrue="1" operator="containsText" text="High">
      <formula>NOT(ISERROR(SEARCH("High",Q456)))</formula>
    </cfRule>
  </conditionalFormatting>
  <conditionalFormatting sqref="Q456">
    <cfRule type="containsText" dxfId="24" priority="23" operator="containsText" text="&quot; &quot;">
      <formula>NOT(ISERROR(SEARCH(""" """,Q456)))</formula>
    </cfRule>
    <cfRule type="containsText" dxfId="23" priority="24" stopIfTrue="1" operator="containsText" text="Medium">
      <formula>NOT(ISERROR(SEARCH("Medium",Q456)))</formula>
    </cfRule>
    <cfRule type="containsText" dxfId="22" priority="25" operator="containsText" text="Low">
      <formula>NOT(ISERROR(SEARCH("Low",Q456)))</formula>
    </cfRule>
  </conditionalFormatting>
  <conditionalFormatting sqref="Q26">
    <cfRule type="containsText" dxfId="21" priority="21" stopIfTrue="1" operator="containsText" text="Medium">
      <formula>NOT(ISERROR(SEARCH("Medium",Q26)))</formula>
    </cfRule>
    <cfRule type="containsText" dxfId="20" priority="22" operator="containsText" text="Low">
      <formula>NOT(ISERROR(SEARCH("Low",Q26)))</formula>
    </cfRule>
  </conditionalFormatting>
  <conditionalFormatting sqref="Q26">
    <cfRule type="containsText" dxfId="19" priority="20" stopIfTrue="1" operator="containsText" text="High">
      <formula>NOT(ISERROR(SEARCH("High",Q26)))</formula>
    </cfRule>
  </conditionalFormatting>
  <conditionalFormatting sqref="J11">
    <cfRule type="containsText" dxfId="18" priority="18" stopIfTrue="1" operator="containsText" text="Medium">
      <formula>NOT(ISERROR(SEARCH("Medium",J11)))</formula>
    </cfRule>
    <cfRule type="containsText" dxfId="17" priority="19" operator="containsText" text="Low">
      <formula>NOT(ISERROR(SEARCH("Low",J11)))</formula>
    </cfRule>
  </conditionalFormatting>
  <conditionalFormatting sqref="J11">
    <cfRule type="containsText" dxfId="16" priority="17" stopIfTrue="1" operator="containsText" text="High">
      <formula>NOT(ISERROR(SEARCH("High",J11)))</formula>
    </cfRule>
  </conditionalFormatting>
  <conditionalFormatting sqref="O11">
    <cfRule type="containsText" dxfId="15" priority="15" stopIfTrue="1" operator="containsText" text="Medium">
      <formula>NOT(ISERROR(SEARCH("Medium",O11)))</formula>
    </cfRule>
    <cfRule type="containsText" dxfId="14" priority="16" operator="containsText" text="Low">
      <formula>NOT(ISERROR(SEARCH("Low",O11)))</formula>
    </cfRule>
  </conditionalFormatting>
  <conditionalFormatting sqref="O11">
    <cfRule type="containsText" dxfId="13" priority="14" stopIfTrue="1" operator="containsText" text="High">
      <formula>NOT(ISERROR(SEARCH("High",O11)))</formula>
    </cfRule>
  </conditionalFormatting>
  <conditionalFormatting sqref="T11">
    <cfRule type="containsText" dxfId="12" priority="12" stopIfTrue="1" operator="containsText" text="Medium">
      <formula>NOT(ISERROR(SEARCH("Medium",T11)))</formula>
    </cfRule>
    <cfRule type="containsText" dxfId="11" priority="13" operator="containsText" text="Low">
      <formula>NOT(ISERROR(SEARCH("Low",T11)))</formula>
    </cfRule>
  </conditionalFormatting>
  <conditionalFormatting sqref="T11">
    <cfRule type="containsText" dxfId="10" priority="11" stopIfTrue="1" operator="containsText" text="High">
      <formula>NOT(ISERROR(SEARCH("High",T11)))</formula>
    </cfRule>
  </conditionalFormatting>
  <conditionalFormatting sqref="I29:I31">
    <cfRule type="containsText" dxfId="9" priority="10" stopIfTrue="1" operator="containsText" text="High">
      <formula>NOT(ISERROR(SEARCH("High",I29)))</formula>
    </cfRule>
  </conditionalFormatting>
  <conditionalFormatting sqref="G57">
    <cfRule type="containsText" dxfId="8" priority="7" stopIfTrue="1" operator="containsText" text="High">
      <formula>NOT(ISERROR(SEARCH("High",G57)))</formula>
    </cfRule>
    <cfRule type="containsText" dxfId="7" priority="8" stopIfTrue="1" operator="containsText" text="Medium">
      <formula>NOT(ISERROR(SEARCH("Medium",G57)))</formula>
    </cfRule>
    <cfRule type="containsText" dxfId="6" priority="9" operator="containsText" text="Low">
      <formula>NOT(ISERROR(SEARCH("Low",G57)))</formula>
    </cfRule>
  </conditionalFormatting>
  <conditionalFormatting sqref="L57">
    <cfRule type="containsText" dxfId="5" priority="4" stopIfTrue="1" operator="containsText" text="High">
      <formula>NOT(ISERROR(SEARCH("High",L57)))</formula>
    </cfRule>
    <cfRule type="containsText" dxfId="4" priority="5" stopIfTrue="1" operator="containsText" text="Medium">
      <formula>NOT(ISERROR(SEARCH("Medium",L57)))</formula>
    </cfRule>
    <cfRule type="containsText" dxfId="3" priority="6" operator="containsText" text="Low">
      <formula>NOT(ISERROR(SEARCH("Low",L57)))</formula>
    </cfRule>
  </conditionalFormatting>
  <conditionalFormatting sqref="Q57">
    <cfRule type="containsText" dxfId="2" priority="1" stopIfTrue="1" operator="containsText" text="High">
      <formula>NOT(ISERROR(SEARCH("High",Q57)))</formula>
    </cfRule>
    <cfRule type="containsText" dxfId="1" priority="2" stopIfTrue="1" operator="containsText" text="Medium">
      <formula>NOT(ISERROR(SEARCH("Medium",Q57)))</formula>
    </cfRule>
    <cfRule type="containsText" dxfId="0" priority="3" operator="containsText" text="Low">
      <formula>NOT(ISERROR(SEARCH("Low",Q57)))</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52">
        <x14:dataValidation type="list" allowBlank="1" showInputMessage="1" showErrorMessage="1" xr:uid="{B4CB789B-31C6-FA46-B0EC-5CBB540E8D9E}">
          <x14:formula1>
            <xm:f>'Supporting Tables'!$H$5:$H$8</xm:f>
          </x14:formula1>
          <xm:sqref>Q47 L47 G47 B47</xm:sqref>
        </x14:dataValidation>
        <x14:dataValidation type="list" allowBlank="1" showInputMessage="1" showErrorMessage="1" xr:uid="{3ACD10EF-98F3-7A43-BBF0-F35EA6250FE2}">
          <x14:formula1>
            <xm:f>'Supporting Tables'!$A$90:$A$93</xm:f>
          </x14:formula1>
          <xm:sqref>Q323:Q352 B387:B444 G442 B446 L323:L357 G378 L387:L421 B382 B323:B380 G387:G440 G323:G376 Q387:Q416</xm:sqref>
        </x14:dataValidation>
        <x14:dataValidation type="list" allowBlank="1" showInputMessage="1" showErrorMessage="1" xr:uid="{69BF8CDD-3E64-DC44-9338-D2BE36830E85}">
          <x14:formula1>
            <xm:f>'Supporting Tables'!$A$84:$A$87</xm:f>
          </x14:formula1>
          <xm:sqref>B318 Q288 B259:B316 L293 L259:L291 G314 G259:G312 Q259:Q286</xm:sqref>
        </x14:dataValidation>
        <x14:dataValidation type="list" allowBlank="1" showInputMessage="1" showErrorMessage="1" xr:uid="{10871128-2B2F-1340-96DB-E7AEAB85A4F8}">
          <x14:formula1>
            <xm:f>'Supporting Tables'!$A$78:$A$81</xm:f>
          </x14:formula1>
          <xm:sqref>B254 G195:G248 L195:L227 B195:B252 Q224 L229 G250 Q195:Q222</xm:sqref>
        </x14:dataValidation>
        <x14:dataValidation type="list" allowBlank="1" showInputMessage="1" showErrorMessage="1" xr:uid="{1044E9A1-1440-1748-8CD0-EB9107CD5485}">
          <x14:formula1>
            <xm:f>'Supporting Tables'!$A$57:$A$60</xm:f>
          </x14:formula1>
          <xm:sqref>B106:B107 Q113:Q114 L106:L107 Q106:Q107 B113:B114 G106:G107 G113:G114 L113:L114</xm:sqref>
        </x14:dataValidation>
        <x14:dataValidation type="list" allowBlank="1" showInputMessage="1" showErrorMessage="1" xr:uid="{1683C254-7E05-9C43-AAD8-0F356B8E44B3}">
          <x14:formula1>
            <xm:f>'Supporting Tables'!$A$50:$A$53</xm:f>
          </x14:formula1>
          <xm:sqref>B105 Q112 G112 L112 B112 Q105 L105 G105</xm:sqref>
        </x14:dataValidation>
        <x14:dataValidation type="list" allowBlank="1" showInputMessage="1" showErrorMessage="1" xr:uid="{789CDFD0-0A26-9549-888F-2EA01CD3FB29}">
          <x14:formula1>
            <xm:f>'Supporting Tables'!$A$43:$A$47</xm:f>
          </x14:formula1>
          <xm:sqref>B86:B97 Q86:Q95 L86:L92 L94 Q97 G97 G86:G95 B99</xm:sqref>
        </x14:dataValidation>
        <x14:dataValidation type="list" allowBlank="1" showInputMessage="1" showErrorMessage="1" xr:uid="{2B15084C-E72B-2F49-AD5D-17798978C51C}">
          <x14:formula1>
            <xm:f>'Supporting Tables'!$H$5:$H$7</xm:f>
          </x14:formula1>
          <xm:sqref>B38 G38 L38 Q38</xm:sqref>
        </x14:dataValidation>
        <x14:dataValidation type="list" allowBlank="1" showInputMessage="1" showErrorMessage="1" xr:uid="{E0F9BA84-71A6-2A4D-9CBD-5441F507FAC3}">
          <x14:formula1>
            <xm:f>'Supporting Tables'!$D$33:$F$33</xm:f>
          </x14:formula1>
          <xm:sqref>Q30</xm:sqref>
        </x14:dataValidation>
        <x14:dataValidation type="list" allowBlank="1" showInputMessage="1" showErrorMessage="1" xr:uid="{28580802-8BFC-D24F-A095-A1EFE1C5254F}">
          <x14:formula1>
            <xm:f>'Supporting Tables'!$D$32:$F$32</xm:f>
          </x14:formula1>
          <xm:sqref>Q29</xm:sqref>
        </x14:dataValidation>
        <x14:dataValidation type="list" allowBlank="1" showInputMessage="1" showErrorMessage="1" xr:uid="{3D45CAA4-CB97-9844-BC5A-F1B5D569DFD5}">
          <x14:formula1>
            <xm:f>'Supporting Tables'!$D$31:$F$31</xm:f>
          </x14:formula1>
          <xm:sqref>G31</xm:sqref>
        </x14:dataValidation>
        <x14:dataValidation type="list" allowBlank="1" showInputMessage="1" showErrorMessage="1" xr:uid="{586C6CB2-5FF7-BF43-8EA4-9749E650CE51}">
          <x14:formula1>
            <xm:f>'Supporting Tables'!$D$30:$F$30</xm:f>
          </x14:formula1>
          <xm:sqref>G30</xm:sqref>
        </x14:dataValidation>
        <x14:dataValidation type="list" allowBlank="1" showInputMessage="1" showErrorMessage="1" xr:uid="{E10FFE04-5DC4-3549-B445-B1F84A3A4111}">
          <x14:formula1>
            <xm:f>'Supporting Tables'!$D$29:$F$29</xm:f>
          </x14:formula1>
          <xm:sqref>G29</xm:sqref>
        </x14:dataValidation>
        <x14:dataValidation type="list" allowBlank="1" showInputMessage="1" showErrorMessage="1" xr:uid="{6BE0C780-1FF6-0442-8986-FFA92F326A9D}">
          <x14:formula1>
            <xm:f>'Supporting Tables'!$D$28:$F$28</xm:f>
          </x14:formula1>
          <xm:sqref>B33</xm:sqref>
        </x14:dataValidation>
        <x14:dataValidation type="list" allowBlank="1" showInputMessage="1" showErrorMessage="1" xr:uid="{B5B249C5-B163-D343-95A3-46C575EA2FD3}">
          <x14:formula1>
            <xm:f>'Supporting Tables'!$D$27:$F$27</xm:f>
          </x14:formula1>
          <xm:sqref>B32</xm:sqref>
        </x14:dataValidation>
        <x14:dataValidation type="list" allowBlank="1" showInputMessage="1" showErrorMessage="1" xr:uid="{D404FE07-98FE-C943-BAF9-5995C37C43BD}">
          <x14:formula1>
            <xm:f>'Supporting Tables'!$D$26:$F$26</xm:f>
          </x14:formula1>
          <xm:sqref>B31</xm:sqref>
        </x14:dataValidation>
        <x14:dataValidation type="list" allowBlank="1" showInputMessage="1" showErrorMessage="1" xr:uid="{EF1B3E50-E514-B647-8874-56683CE05128}">
          <x14:formula1>
            <xm:f>'Supporting Tables'!$D$25:$F$25</xm:f>
          </x14:formula1>
          <xm:sqref>B30</xm:sqref>
        </x14:dataValidation>
        <x14:dataValidation type="list" allowBlank="1" showInputMessage="1" showErrorMessage="1" xr:uid="{1815C7C1-39FB-4C44-9C73-CAEB04C95DCC}">
          <x14:formula1>
            <xm:f>'Supporting Tables'!$D$24:$F$24</xm:f>
          </x14:formula1>
          <xm:sqref>B29</xm:sqref>
        </x14:dataValidation>
        <x14:dataValidation type="list" allowBlank="1" showInputMessage="1" showErrorMessage="1" xr:uid="{C802FC67-40DC-E448-B2D7-57C95E6361F9}">
          <x14:formula1>
            <xm:f>'Supporting Tables'!$D$23:$F$23</xm:f>
          </x14:formula1>
          <xm:sqref>Q25</xm:sqref>
        </x14:dataValidation>
        <x14:dataValidation type="list" allowBlank="1" showInputMessage="1" showErrorMessage="1" xr:uid="{A38CBFCA-F00F-D844-BAC7-9F6A05D9D513}">
          <x14:formula1>
            <xm:f>'Supporting Tables'!$D$22:$F$22</xm:f>
          </x14:formula1>
          <xm:sqref>Q24:Q25</xm:sqref>
        </x14:dataValidation>
        <x14:dataValidation type="list" allowBlank="1" showInputMessage="1" showErrorMessage="1" xr:uid="{FF562178-64CA-3D4A-9B0E-0BBC0E03902F}">
          <x14:formula1>
            <xm:f>'Supporting Tables'!$D$21:$F$21</xm:f>
          </x14:formula1>
          <xm:sqref>Q23</xm:sqref>
        </x14:dataValidation>
        <x14:dataValidation type="list" allowBlank="1" showInputMessage="1" showErrorMessage="1" xr:uid="{0FA5CACB-E51A-EF4E-B263-C46C21FC3930}">
          <x14:formula1>
            <xm:f>'Supporting Tables'!$D$20:$F$20</xm:f>
          </x14:formula1>
          <xm:sqref>Q22</xm:sqref>
        </x14:dataValidation>
        <x14:dataValidation type="list" allowBlank="1" showInputMessage="1" showErrorMessage="1" xr:uid="{68A023E9-539D-F24D-9D9E-08EB2FBD8097}">
          <x14:formula1>
            <xm:f>'Supporting Tables'!$D$19:$F$19</xm:f>
          </x14:formula1>
          <xm:sqref>Q21</xm:sqref>
        </x14:dataValidation>
        <x14:dataValidation type="list" allowBlank="1" showInputMessage="1" showErrorMessage="1" xr:uid="{EFACE76A-5268-6449-A15A-7FD71CC30161}">
          <x14:formula1>
            <xm:f>'Supporting Tables'!$D$18:$F$18</xm:f>
          </x14:formula1>
          <xm:sqref>Q20</xm:sqref>
        </x14:dataValidation>
        <x14:dataValidation type="list" allowBlank="1" showInputMessage="1" showErrorMessage="1" xr:uid="{B68C8DBA-9784-A547-B28C-0CEA181E663A}">
          <x14:formula1>
            <xm:f>'Supporting Tables'!$D$17:$F$17</xm:f>
          </x14:formula1>
          <xm:sqref>L23</xm:sqref>
        </x14:dataValidation>
        <x14:dataValidation type="list" allowBlank="1" showInputMessage="1" showErrorMessage="1" xr:uid="{3F8DA91E-D385-A242-9AC6-420D73A107FC}">
          <x14:formula1>
            <xm:f>'Supporting Tables'!$D$16:$F$16</xm:f>
          </x14:formula1>
          <xm:sqref>L22</xm:sqref>
        </x14:dataValidation>
        <x14:dataValidation type="list" allowBlank="1" showInputMessage="1" showErrorMessage="1" xr:uid="{E3668E35-2DD6-E643-9FF4-6F80775F29E6}">
          <x14:formula1>
            <xm:f>'Supporting Tables'!$D$15:$F$15</xm:f>
          </x14:formula1>
          <xm:sqref>L21</xm:sqref>
        </x14:dataValidation>
        <x14:dataValidation type="list" allowBlank="1" showInputMessage="1" showErrorMessage="1" xr:uid="{44187ED6-395B-4E40-B97D-41870FB2B1AF}">
          <x14:formula1>
            <xm:f>'Supporting Tables'!$D$14:$F$14</xm:f>
          </x14:formula1>
          <xm:sqref>L20</xm:sqref>
        </x14:dataValidation>
        <x14:dataValidation type="list" allowBlank="1" showInputMessage="1" showErrorMessage="1" xr:uid="{CDDF7AC3-85EE-8B48-9C6A-EFCC6CC36418}">
          <x14:formula1>
            <xm:f>'Supporting Tables'!$D$13:$F$13</xm:f>
          </x14:formula1>
          <xm:sqref>G23</xm:sqref>
        </x14:dataValidation>
        <x14:dataValidation type="list" allowBlank="1" showInputMessage="1" showErrorMessage="1" xr:uid="{7A4E903E-A566-A94D-BF06-144552612B7D}">
          <x14:formula1>
            <xm:f>'Supporting Tables'!$D$12:$F$12</xm:f>
          </x14:formula1>
          <xm:sqref>G22</xm:sqref>
        </x14:dataValidation>
        <x14:dataValidation type="list" allowBlank="1" showInputMessage="1" showErrorMessage="1" xr:uid="{E7798F44-C35B-6441-90C8-07837B005729}">
          <x14:formula1>
            <xm:f>'Supporting Tables'!$D$11:$F$11</xm:f>
          </x14:formula1>
          <xm:sqref>G21</xm:sqref>
        </x14:dataValidation>
        <x14:dataValidation type="list" allowBlank="1" showInputMessage="1" showErrorMessage="1" xr:uid="{C43240FC-723A-7947-8C95-04D844039FB0}">
          <x14:formula1>
            <xm:f>'Supporting Tables'!$D$10:$F$10</xm:f>
          </x14:formula1>
          <xm:sqref>G20</xm:sqref>
        </x14:dataValidation>
        <x14:dataValidation type="list" allowBlank="1" showInputMessage="1" showErrorMessage="1" xr:uid="{B3688D27-9D41-6143-A687-D198E5A9A318}">
          <x14:formula1>
            <xm:f>'Supporting Tables'!$D$9:$F$9</xm:f>
          </x14:formula1>
          <xm:sqref>B24</xm:sqref>
        </x14:dataValidation>
        <x14:dataValidation type="list" allowBlank="1" showInputMessage="1" showErrorMessage="1" xr:uid="{DC563FDC-D229-AD49-AD12-5B9AA4F2D2BD}">
          <x14:formula1>
            <xm:f>'Supporting Tables'!$D$8:$F$8</xm:f>
          </x14:formula1>
          <xm:sqref>B23</xm:sqref>
        </x14:dataValidation>
        <x14:dataValidation type="list" allowBlank="1" showInputMessage="1" showErrorMessage="1" xr:uid="{43F64FB5-2D8D-CD4A-AC11-5396DB88C5BC}">
          <x14:formula1>
            <xm:f>'Supporting Tables'!$D$7:$F$7</xm:f>
          </x14:formula1>
          <xm:sqref>B22</xm:sqref>
        </x14:dataValidation>
        <x14:dataValidation type="list" allowBlank="1" showInputMessage="1" showErrorMessage="1" xr:uid="{204CBB37-E42F-E345-8459-2B970A432A2C}">
          <x14:formula1>
            <xm:f>'Supporting Tables'!$D$6:$F$6</xm:f>
          </x14:formula1>
          <xm:sqref>B21</xm:sqref>
        </x14:dataValidation>
        <x14:dataValidation type="list" allowBlank="1" showInputMessage="1" showErrorMessage="1" xr:uid="{2A27DA08-3E34-2242-85D0-3AA633CB08A5}">
          <x14:formula1>
            <xm:f>'Supporting Tables'!$D$5:$F$5</xm:f>
          </x14:formula1>
          <xm:sqref>B20</xm:sqref>
        </x14:dataValidation>
        <x14:dataValidation type="list" allowBlank="1" showInputMessage="1" showErrorMessage="1" xr:uid="{9106E1D9-6162-B74C-A043-A4CF9B7AE435}">
          <x14:formula1>
            <xm:f>'Supporting Tables'!$A$14:$A$16</xm:f>
          </x14:formula1>
          <xm:sqref>Q13 L15:L16 B15:B16 G15:G16 B37 G13 L13 B13 G37 L37 Q37 Q15:Q16</xm:sqref>
        </x14:dataValidation>
        <x14:dataValidation type="list" allowBlank="1" showInputMessage="1" showErrorMessage="1" xr:uid="{8A8FC957-4C07-0C47-BF18-931C8E23FF3E}">
          <x14:formula1>
            <xm:f>'Supporting Tables'!$A$4:$A$5</xm:f>
          </x14:formula1>
          <xm:sqref>S62 I37 N37 S15 I15 D15 D37 S37 B65:B76 B78 G76 G65:G74 L73 L65:L71 Q76 Q65:Q74 N62 B188 G184 L163 Q158 N15 D62 I62 B129:B186 D11 I11 N11 S11 G129:G182 L129:L161 Q129:Q156</xm:sqref>
        </x14:dataValidation>
        <x14:dataValidation type="list" allowBlank="1" showInputMessage="1" showErrorMessage="1" xr:uid="{5D0F9B06-C8EE-274B-9FCB-93A082D98629}">
          <x14:formula1>
            <xm:f>'Supporting Tables'!$A$8:$A$11</xm:f>
          </x14:formula1>
          <xm:sqref>B10:C12 B7:C7 G11:H12 L11:M12 Q11:R12</xm:sqref>
        </x14:dataValidation>
        <x14:dataValidation type="list" allowBlank="1" showInputMessage="1" showErrorMessage="1" xr:uid="{A15097C1-4FDD-CD4C-A5AC-691B4B0FEA05}">
          <x14:formula1>
            <xm:f>'Supporting Tables'!$A$140:$A$143</xm:f>
          </x14:formula1>
          <xm:sqref>F477</xm:sqref>
        </x14:dataValidation>
        <x14:dataValidation type="list" allowBlank="1" showInputMessage="1" showErrorMessage="1" xr:uid="{C2686B52-5D9A-074E-A077-C336CEE35CB6}">
          <x14:formula1>
            <xm:f>'Supporting Tables'!$A$146:$A$149</xm:f>
          </x14:formula1>
          <xm:sqref>F478</xm:sqref>
        </x14:dataValidation>
        <x14:dataValidation type="list" allowBlank="1" showInputMessage="1" showErrorMessage="1" xr:uid="{048923CB-43FF-A144-A691-4A126FA18084}">
          <x14:formula1>
            <xm:f>'Supporting Tables'!$A$152:$A$156</xm:f>
          </x14:formula1>
          <xm:sqref>F479</xm:sqref>
        </x14:dataValidation>
        <x14:dataValidation type="list" allowBlank="1" showInputMessage="1" showErrorMessage="1" xr:uid="{F745D262-B9F7-FC4B-B5A1-DF78BE667148}">
          <x14:formula1>
            <xm:f>'Supporting Tables'!$A$159:$A$162</xm:f>
          </x14:formula1>
          <xm:sqref>F480</xm:sqref>
        </x14:dataValidation>
        <x14:dataValidation type="list" allowBlank="1" showInputMessage="1" showErrorMessage="1" xr:uid="{9D7A57E6-62AE-914E-AA6F-E5D4548F1EA9}">
          <x14:formula1>
            <xm:f>'Supporting Tables'!$A$165:$A$168</xm:f>
          </x14:formula1>
          <xm:sqref>F481</xm:sqref>
        </x14:dataValidation>
        <x14:dataValidation type="list" allowBlank="1" showInputMessage="1" showErrorMessage="1" xr:uid="{7BA6CC8D-8D6C-FD47-A116-7D150DA15FE7}">
          <x14:formula1>
            <xm:f>'Supporting Tables'!$A$171:$A$174</xm:f>
          </x14:formula1>
          <xm:sqref>F482</xm:sqref>
        </x14:dataValidation>
        <x14:dataValidation type="list" allowBlank="1" showInputMessage="1" showErrorMessage="1" xr:uid="{C40D69EE-9193-624D-AA61-276A29D15F6C}">
          <x14:formula1>
            <xm:f>'Supporting Tables'!$A$177:$A$180</xm:f>
          </x14:formula1>
          <xm:sqref>F483</xm:sqref>
        </x14:dataValidation>
        <x14:dataValidation type="list" allowBlank="1" showInputMessage="1" showErrorMessage="1" xr:uid="{4C42858F-5BB5-0743-AD35-8D8CD34FC15C}">
          <x14:formula1>
            <xm:f>'Supporting Tables'!$A$183:$A$184</xm:f>
          </x14:formula1>
          <xm:sqref>F484</xm:sqref>
        </x14:dataValidation>
        <x14:dataValidation type="list" allowBlank="1" showInputMessage="1" showErrorMessage="1" xr:uid="{FCE3CF93-3237-8440-9DAA-47BC0E715C3C}">
          <x14:formula1>
            <xm:f>'Supporting Tables'!$A$187:$A$190</xm:f>
          </x14:formula1>
          <xm:sqref>F485</xm:sqref>
        </x14:dataValidation>
        <x14:dataValidation type="list" allowBlank="1" showInputMessage="1" showErrorMessage="1" xr:uid="{F6C9E1DE-CACE-A04F-9FDF-A35D6691D6BD}">
          <x14:formula1>
            <xm:f>'Supporting Tables'!$A$193:$A$196</xm:f>
          </x14:formula1>
          <xm:sqref>F486</xm:sqref>
        </x14:dataValidation>
        <x14:dataValidation type="list" allowBlank="1" showInputMessage="1" showErrorMessage="1" xr:uid="{77934490-1DB6-7646-B879-18C78149842A}">
          <x14:formula1>
            <xm:f>'Supporting Tables'!$H$11:$H$15</xm:f>
          </x14:formula1>
          <xm:sqref>L39 G39 B39 Q39 B48 G48 L48 Q48</xm:sqref>
        </x14:dataValidation>
        <x14:dataValidation type="list" allowBlank="1" showInputMessage="1" showErrorMessage="1" xr:uid="{26834F94-F4F0-EF48-B538-6A905AEF461E}">
          <x14:formula1>
            <xm:f>'Supporting Tables'!$H$18:$H$22</xm:f>
          </x14:formula1>
          <xm:sqref>L40 Q40 G40 B40 B49 G49 L49 Q49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C038F-A890-4F4E-83AB-25D2677FB1C0}">
  <dimension ref="A1:XFD196"/>
  <sheetViews>
    <sheetView topLeftCell="A69" workbookViewId="0">
      <selection activeCell="F85" sqref="F85"/>
    </sheetView>
  </sheetViews>
  <sheetFormatPr baseColWidth="10" defaultColWidth="11" defaultRowHeight="16"/>
  <cols>
    <col min="1" max="1" width="30.5" bestFit="1" customWidth="1"/>
    <col min="3" max="6" width="43.6640625" customWidth="1"/>
    <col min="7" max="7" width="13.83203125" bestFit="1" customWidth="1"/>
    <col min="8" max="8" width="19.1640625" bestFit="1" customWidth="1"/>
    <col min="9" max="9" width="16.33203125" customWidth="1"/>
    <col min="10" max="10" width="21.83203125" bestFit="1" customWidth="1"/>
    <col min="12" max="12" width="13.5" bestFit="1" customWidth="1"/>
    <col min="13" max="13" width="16.83203125" bestFit="1" customWidth="1"/>
    <col min="14" max="17" width="13.5" customWidth="1"/>
  </cols>
  <sheetData>
    <row r="1" spans="1:10" s="58" customFormat="1" ht="37">
      <c r="D1" s="59" t="s">
        <v>308</v>
      </c>
    </row>
    <row r="3" spans="1:10">
      <c r="A3" s="13" t="s">
        <v>37</v>
      </c>
      <c r="C3" s="384" t="s">
        <v>152</v>
      </c>
      <c r="D3" s="384"/>
      <c r="E3" s="384"/>
      <c r="F3" s="384"/>
      <c r="J3" s="32" t="s">
        <v>273</v>
      </c>
    </row>
    <row r="4" spans="1:10">
      <c r="A4" s="12" t="s">
        <v>38</v>
      </c>
      <c r="C4" s="32" t="s">
        <v>153</v>
      </c>
      <c r="D4" s="33" t="s">
        <v>129</v>
      </c>
      <c r="E4" s="33" t="s">
        <v>130</v>
      </c>
      <c r="F4" s="33" t="s">
        <v>131</v>
      </c>
      <c r="H4" s="32" t="s">
        <v>256</v>
      </c>
      <c r="I4" s="44" t="s">
        <v>268</v>
      </c>
      <c r="J4" s="33" t="s">
        <v>271</v>
      </c>
    </row>
    <row r="5" spans="1:10" ht="17">
      <c r="A5" s="12" t="s">
        <v>39</v>
      </c>
      <c r="C5" s="61" t="s">
        <v>127</v>
      </c>
      <c r="D5" s="62" t="s">
        <v>154</v>
      </c>
      <c r="E5" s="62" t="s">
        <v>164</v>
      </c>
      <c r="F5" s="62" t="s">
        <v>165</v>
      </c>
      <c r="H5" s="34" t="s">
        <v>257</v>
      </c>
      <c r="I5" s="34">
        <v>1</v>
      </c>
      <c r="J5" s="34">
        <v>5</v>
      </c>
    </row>
    <row r="6" spans="1:10" ht="17">
      <c r="C6" s="61" t="s">
        <v>135</v>
      </c>
      <c r="D6" s="62" t="s">
        <v>155</v>
      </c>
      <c r="E6" s="62" t="s">
        <v>166</v>
      </c>
      <c r="F6" s="62" t="s">
        <v>167</v>
      </c>
      <c r="H6" s="34" t="s">
        <v>258</v>
      </c>
      <c r="I6" s="34">
        <v>-1</v>
      </c>
      <c r="J6" s="34">
        <v>0</v>
      </c>
    </row>
    <row r="7" spans="1:10" ht="17">
      <c r="A7" s="13" t="s">
        <v>121</v>
      </c>
      <c r="C7" s="61" t="s">
        <v>134</v>
      </c>
      <c r="D7" s="62" t="s">
        <v>210</v>
      </c>
      <c r="E7" s="62" t="s">
        <v>168</v>
      </c>
      <c r="F7" s="62" t="s">
        <v>169</v>
      </c>
      <c r="H7" s="34" t="s">
        <v>259</v>
      </c>
      <c r="I7" s="34">
        <v>0</v>
      </c>
      <c r="J7" s="34">
        <v>6</v>
      </c>
    </row>
    <row r="8" spans="1:10" ht="17">
      <c r="A8" s="12" t="s">
        <v>122</v>
      </c>
      <c r="C8" s="62" t="s">
        <v>136</v>
      </c>
      <c r="D8" s="62" t="s">
        <v>156</v>
      </c>
      <c r="E8" s="62" t="s">
        <v>170</v>
      </c>
      <c r="F8" s="62" t="s">
        <v>171</v>
      </c>
      <c r="H8" s="34" t="s">
        <v>443</v>
      </c>
      <c r="I8" s="34">
        <v>-1</v>
      </c>
      <c r="J8" s="34">
        <v>1</v>
      </c>
    </row>
    <row r="9" spans="1:10" ht="34">
      <c r="A9" s="12" t="s">
        <v>123</v>
      </c>
      <c r="C9" s="62" t="s">
        <v>137</v>
      </c>
      <c r="D9" s="62" t="s">
        <v>157</v>
      </c>
      <c r="E9" s="62" t="s">
        <v>172</v>
      </c>
      <c r="F9" s="62" t="s">
        <v>173</v>
      </c>
    </row>
    <row r="10" spans="1:10" ht="17">
      <c r="A10" s="12" t="s">
        <v>124</v>
      </c>
      <c r="C10" s="61" t="s">
        <v>138</v>
      </c>
      <c r="D10" s="62" t="s">
        <v>158</v>
      </c>
      <c r="E10" s="62" t="s">
        <v>174</v>
      </c>
      <c r="F10" s="62" t="s">
        <v>175</v>
      </c>
      <c r="H10" s="32" t="s">
        <v>239</v>
      </c>
      <c r="I10" s="33" t="s">
        <v>268</v>
      </c>
      <c r="J10" s="33" t="s">
        <v>271</v>
      </c>
    </row>
    <row r="11" spans="1:10" ht="17">
      <c r="A11" s="12" t="s">
        <v>125</v>
      </c>
      <c r="C11" s="61" t="s">
        <v>139</v>
      </c>
      <c r="D11" s="62" t="s">
        <v>159</v>
      </c>
      <c r="E11" s="62" t="s">
        <v>176</v>
      </c>
      <c r="F11" s="62" t="s">
        <v>177</v>
      </c>
      <c r="H11" s="34" t="s">
        <v>260</v>
      </c>
      <c r="I11" s="34">
        <v>4</v>
      </c>
      <c r="J11" s="34">
        <v>1</v>
      </c>
    </row>
    <row r="12" spans="1:10" ht="17">
      <c r="C12" s="61" t="s">
        <v>140</v>
      </c>
      <c r="D12" s="62" t="s">
        <v>160</v>
      </c>
      <c r="E12" s="62" t="s">
        <v>178</v>
      </c>
      <c r="F12" s="62" t="s">
        <v>179</v>
      </c>
      <c r="H12" s="34" t="s">
        <v>261</v>
      </c>
      <c r="I12" s="34">
        <v>3</v>
      </c>
      <c r="J12" s="34">
        <v>2</v>
      </c>
    </row>
    <row r="13" spans="1:10" ht="34">
      <c r="A13" s="13" t="s">
        <v>128</v>
      </c>
      <c r="C13" s="62" t="s">
        <v>141</v>
      </c>
      <c r="D13" s="62" t="s">
        <v>161</v>
      </c>
      <c r="E13" s="62" t="s">
        <v>180</v>
      </c>
      <c r="F13" s="62" t="s">
        <v>181</v>
      </c>
      <c r="H13" s="34" t="s">
        <v>130</v>
      </c>
      <c r="I13" s="34">
        <v>2</v>
      </c>
      <c r="J13" s="34">
        <v>3</v>
      </c>
    </row>
    <row r="14" spans="1:10" ht="34">
      <c r="A14" s="12" t="s">
        <v>129</v>
      </c>
      <c r="C14" s="62" t="s">
        <v>142</v>
      </c>
      <c r="D14" s="62" t="s">
        <v>162</v>
      </c>
      <c r="E14" s="62" t="s">
        <v>182</v>
      </c>
      <c r="F14" s="62" t="s">
        <v>183</v>
      </c>
      <c r="H14" s="34" t="s">
        <v>262</v>
      </c>
      <c r="I14" s="34">
        <v>1</v>
      </c>
      <c r="J14" s="34">
        <v>4</v>
      </c>
    </row>
    <row r="15" spans="1:10" ht="34">
      <c r="A15" s="12" t="s">
        <v>130</v>
      </c>
      <c r="C15" s="62" t="s">
        <v>143</v>
      </c>
      <c r="D15" s="62" t="s">
        <v>163</v>
      </c>
      <c r="E15" s="62" t="s">
        <v>184</v>
      </c>
      <c r="F15" s="62" t="s">
        <v>185</v>
      </c>
      <c r="H15" s="35" t="s">
        <v>132</v>
      </c>
      <c r="I15" s="34">
        <v>0</v>
      </c>
      <c r="J15" s="34">
        <v>0</v>
      </c>
    </row>
    <row r="16" spans="1:10" ht="51">
      <c r="A16" s="12" t="s">
        <v>131</v>
      </c>
      <c r="C16" s="62" t="s">
        <v>144</v>
      </c>
      <c r="D16" s="62" t="s">
        <v>186</v>
      </c>
      <c r="E16" s="62" t="s">
        <v>187</v>
      </c>
      <c r="F16" s="62" t="s">
        <v>188</v>
      </c>
    </row>
    <row r="17" spans="1:14" ht="17">
      <c r="A17" s="18" t="s">
        <v>132</v>
      </c>
      <c r="C17" s="62" t="s">
        <v>145</v>
      </c>
      <c r="D17" s="62" t="s">
        <v>189</v>
      </c>
      <c r="E17" s="62" t="s">
        <v>190</v>
      </c>
      <c r="F17" s="62" t="s">
        <v>191</v>
      </c>
      <c r="H17" s="32" t="s">
        <v>263</v>
      </c>
      <c r="I17" s="33" t="s">
        <v>268</v>
      </c>
      <c r="J17" s="33" t="s">
        <v>272</v>
      </c>
    </row>
    <row r="18" spans="1:14" ht="34">
      <c r="C18" s="62" t="s">
        <v>146</v>
      </c>
      <c r="D18" s="62" t="s">
        <v>192</v>
      </c>
      <c r="E18" s="62" t="s">
        <v>193</v>
      </c>
      <c r="F18" s="62" t="s">
        <v>194</v>
      </c>
      <c r="H18" s="34" t="s">
        <v>264</v>
      </c>
      <c r="I18" s="34">
        <v>4</v>
      </c>
      <c r="J18" s="34">
        <v>1</v>
      </c>
    </row>
    <row r="19" spans="1:14" ht="17">
      <c r="C19" s="61" t="s">
        <v>147</v>
      </c>
      <c r="D19" s="62" t="s">
        <v>195</v>
      </c>
      <c r="E19" s="62" t="s">
        <v>196</v>
      </c>
      <c r="F19" s="62" t="s">
        <v>197</v>
      </c>
      <c r="H19" s="34" t="s">
        <v>265</v>
      </c>
      <c r="I19" s="34">
        <v>3</v>
      </c>
      <c r="J19" s="34">
        <v>2</v>
      </c>
    </row>
    <row r="20" spans="1:14" ht="17">
      <c r="C20" s="61" t="s">
        <v>148</v>
      </c>
      <c r="D20" s="62" t="s">
        <v>198</v>
      </c>
      <c r="E20" s="62" t="s">
        <v>199</v>
      </c>
      <c r="F20" s="62" t="s">
        <v>200</v>
      </c>
      <c r="H20" s="34" t="s">
        <v>266</v>
      </c>
      <c r="I20" s="34">
        <v>2</v>
      </c>
      <c r="J20" s="34">
        <v>3</v>
      </c>
    </row>
    <row r="21" spans="1:14" ht="17">
      <c r="C21" s="62" t="s">
        <v>149</v>
      </c>
      <c r="D21" s="62" t="s">
        <v>201</v>
      </c>
      <c r="E21" s="62" t="s">
        <v>202</v>
      </c>
      <c r="F21" s="62" t="s">
        <v>203</v>
      </c>
      <c r="H21" s="34" t="s">
        <v>267</v>
      </c>
      <c r="I21" s="34">
        <v>1</v>
      </c>
      <c r="J21" s="34">
        <v>4</v>
      </c>
    </row>
    <row r="22" spans="1:14" ht="17">
      <c r="C22" s="62" t="s">
        <v>150</v>
      </c>
      <c r="D22" s="62" t="s">
        <v>204</v>
      </c>
      <c r="E22" s="62" t="s">
        <v>205</v>
      </c>
      <c r="F22" s="62" t="s">
        <v>206</v>
      </c>
      <c r="H22" s="35" t="s">
        <v>132</v>
      </c>
      <c r="I22" s="34">
        <v>0</v>
      </c>
      <c r="J22" s="34">
        <v>4</v>
      </c>
    </row>
    <row r="23" spans="1:14" ht="18" thickBot="1">
      <c r="C23" s="62" t="s">
        <v>151</v>
      </c>
      <c r="D23" s="62" t="s">
        <v>207</v>
      </c>
      <c r="E23" s="62" t="s">
        <v>208</v>
      </c>
      <c r="F23" s="62" t="s">
        <v>209</v>
      </c>
    </row>
    <row r="24" spans="1:14" ht="17">
      <c r="C24" s="62" t="s">
        <v>219</v>
      </c>
      <c r="D24" s="63" t="s">
        <v>227</v>
      </c>
      <c r="E24" s="63" t="s">
        <v>224</v>
      </c>
      <c r="F24" s="63" t="s">
        <v>223</v>
      </c>
      <c r="H24" s="67" t="s">
        <v>274</v>
      </c>
      <c r="I24" s="68"/>
      <c r="J24" s="68"/>
      <c r="K24" s="68"/>
      <c r="L24" s="68"/>
      <c r="M24" s="68"/>
      <c r="N24" s="69"/>
    </row>
    <row r="25" spans="1:14" ht="17">
      <c r="C25" s="62" t="s">
        <v>220</v>
      </c>
      <c r="D25" s="63" t="s">
        <v>228</v>
      </c>
      <c r="E25" s="63" t="s">
        <v>226</v>
      </c>
      <c r="F25" s="63" t="s">
        <v>225</v>
      </c>
      <c r="H25" s="375" t="s">
        <v>275</v>
      </c>
      <c r="I25" s="376"/>
      <c r="J25" s="376"/>
      <c r="K25" s="376"/>
      <c r="L25" s="377"/>
      <c r="M25" s="46" t="s">
        <v>276</v>
      </c>
      <c r="N25" s="71" t="s">
        <v>259</v>
      </c>
    </row>
    <row r="26" spans="1:14" ht="17">
      <c r="C26" s="62" t="s">
        <v>221</v>
      </c>
      <c r="D26" s="63" t="s">
        <v>227</v>
      </c>
      <c r="E26" s="63" t="s">
        <v>224</v>
      </c>
      <c r="F26" s="63" t="s">
        <v>223</v>
      </c>
      <c r="H26" s="70"/>
      <c r="I26" s="378" t="s">
        <v>239</v>
      </c>
      <c r="J26" s="379"/>
      <c r="K26" s="379"/>
      <c r="L26" s="380"/>
      <c r="M26" s="45"/>
      <c r="N26" s="72"/>
    </row>
    <row r="27" spans="1:14" ht="34">
      <c r="C27" s="62" t="s">
        <v>218</v>
      </c>
      <c r="D27" s="63" t="s">
        <v>231</v>
      </c>
      <c r="E27" s="63" t="s">
        <v>230</v>
      </c>
      <c r="F27" s="63" t="s">
        <v>229</v>
      </c>
      <c r="H27" s="158" t="s">
        <v>263</v>
      </c>
      <c r="I27" s="46" t="s">
        <v>260</v>
      </c>
      <c r="J27" s="46" t="s">
        <v>261</v>
      </c>
      <c r="K27" s="46" t="s">
        <v>130</v>
      </c>
      <c r="L27" s="46" t="s">
        <v>262</v>
      </c>
      <c r="M27" s="45"/>
      <c r="N27" s="72"/>
    </row>
    <row r="28" spans="1:14" ht="34">
      <c r="C28" s="62" t="s">
        <v>222</v>
      </c>
      <c r="D28" s="63" t="s">
        <v>234</v>
      </c>
      <c r="E28" s="63" t="s">
        <v>233</v>
      </c>
      <c r="F28" s="63" t="s">
        <v>232</v>
      </c>
      <c r="H28" s="73" t="s">
        <v>264</v>
      </c>
      <c r="I28" s="47" t="s">
        <v>131</v>
      </c>
      <c r="J28" s="47" t="s">
        <v>131</v>
      </c>
      <c r="K28" s="47" t="s">
        <v>131</v>
      </c>
      <c r="L28" s="49" t="s">
        <v>129</v>
      </c>
      <c r="M28" s="49" t="s">
        <v>129</v>
      </c>
      <c r="N28" s="74" t="s">
        <v>277</v>
      </c>
    </row>
    <row r="29" spans="1:14" ht="17">
      <c r="C29" s="62" t="s">
        <v>214</v>
      </c>
      <c r="D29" s="63" t="s">
        <v>228</v>
      </c>
      <c r="E29" s="63" t="s">
        <v>226</v>
      </c>
      <c r="F29" s="63" t="s">
        <v>225</v>
      </c>
      <c r="H29" s="73" t="s">
        <v>265</v>
      </c>
      <c r="I29" s="47" t="s">
        <v>131</v>
      </c>
      <c r="J29" s="47" t="s">
        <v>131</v>
      </c>
      <c r="K29" s="48" t="s">
        <v>130</v>
      </c>
      <c r="L29" s="49" t="s">
        <v>129</v>
      </c>
      <c r="M29" s="49" t="s">
        <v>129</v>
      </c>
      <c r="N29" s="74" t="s">
        <v>277</v>
      </c>
    </row>
    <row r="30" spans="1:14" ht="17">
      <c r="C30" s="62" t="s">
        <v>215</v>
      </c>
      <c r="D30" s="63" t="s">
        <v>228</v>
      </c>
      <c r="E30" s="63" t="s">
        <v>226</v>
      </c>
      <c r="F30" s="63" t="s">
        <v>225</v>
      </c>
      <c r="H30" s="73" t="s">
        <v>266</v>
      </c>
      <c r="I30" s="47" t="s">
        <v>131</v>
      </c>
      <c r="J30" s="47" t="s">
        <v>131</v>
      </c>
      <c r="K30" s="48" t="s">
        <v>130</v>
      </c>
      <c r="L30" s="49" t="s">
        <v>129</v>
      </c>
      <c r="M30" s="49" t="s">
        <v>129</v>
      </c>
      <c r="N30" s="74" t="s">
        <v>277</v>
      </c>
    </row>
    <row r="31" spans="1:14" ht="35" thickBot="1">
      <c r="C31" s="62" t="s">
        <v>222</v>
      </c>
      <c r="D31" s="63" t="s">
        <v>234</v>
      </c>
      <c r="E31" s="63" t="s">
        <v>233</v>
      </c>
      <c r="F31" s="63" t="s">
        <v>232</v>
      </c>
      <c r="H31" s="75" t="s">
        <v>267</v>
      </c>
      <c r="I31" s="76" t="s">
        <v>131</v>
      </c>
      <c r="J31" s="76" t="s">
        <v>131</v>
      </c>
      <c r="K31" s="77" t="s">
        <v>130</v>
      </c>
      <c r="L31" s="78" t="s">
        <v>129</v>
      </c>
      <c r="M31" s="78" t="s">
        <v>129</v>
      </c>
      <c r="N31" s="79" t="s">
        <v>277</v>
      </c>
    </row>
    <row r="32" spans="1:14" ht="17">
      <c r="C32" s="62" t="s">
        <v>216</v>
      </c>
      <c r="D32" s="63" t="s">
        <v>227</v>
      </c>
      <c r="E32" s="63" t="s">
        <v>224</v>
      </c>
      <c r="F32" s="63" t="s">
        <v>223</v>
      </c>
    </row>
    <row r="33" spans="1:13" ht="17">
      <c r="C33" s="62" t="s">
        <v>217</v>
      </c>
      <c r="D33" s="63" t="s">
        <v>227</v>
      </c>
      <c r="E33" s="63" t="s">
        <v>224</v>
      </c>
      <c r="F33" s="63" t="s">
        <v>223</v>
      </c>
      <c r="H33" s="106" t="s">
        <v>269</v>
      </c>
      <c r="I33" s="32" t="s">
        <v>272</v>
      </c>
    </row>
    <row r="34" spans="1:13" ht="17">
      <c r="H34" s="63" t="s">
        <v>259</v>
      </c>
      <c r="I34" s="34">
        <v>4</v>
      </c>
    </row>
    <row r="35" spans="1:13" ht="17">
      <c r="H35" s="63" t="s">
        <v>129</v>
      </c>
      <c r="I35" s="34">
        <v>3</v>
      </c>
    </row>
    <row r="36" spans="1:13">
      <c r="H36" s="34" t="s">
        <v>130</v>
      </c>
      <c r="I36" s="34">
        <v>2</v>
      </c>
    </row>
    <row r="37" spans="1:13">
      <c r="H37" s="34" t="s">
        <v>131</v>
      </c>
      <c r="I37" s="34">
        <v>1</v>
      </c>
    </row>
    <row r="38" spans="1:13">
      <c r="H38" s="34" t="s">
        <v>277</v>
      </c>
      <c r="I38" s="35">
        <v>4</v>
      </c>
    </row>
    <row r="39" spans="1:13">
      <c r="H39" s="16"/>
      <c r="I39" s="16"/>
    </row>
    <row r="40" spans="1:13" s="58" customFormat="1" ht="37">
      <c r="D40" s="59" t="s">
        <v>309</v>
      </c>
    </row>
    <row r="41" spans="1:13" ht="17" thickBot="1">
      <c r="B41" s="1"/>
    </row>
    <row r="42" spans="1:13">
      <c r="A42" s="32" t="s">
        <v>298</v>
      </c>
      <c r="B42" s="32" t="s">
        <v>268</v>
      </c>
      <c r="C42" s="32" t="s">
        <v>272</v>
      </c>
      <c r="H42" s="381" t="s">
        <v>332</v>
      </c>
      <c r="I42" s="382"/>
      <c r="J42" s="382"/>
      <c r="K42" s="382"/>
      <c r="L42" s="382"/>
      <c r="M42" s="383"/>
    </row>
    <row r="43" spans="1:13">
      <c r="A43" s="60" t="s">
        <v>132</v>
      </c>
      <c r="B43" s="60">
        <v>0</v>
      </c>
      <c r="C43" s="34">
        <v>0</v>
      </c>
      <c r="H43" s="388" t="s">
        <v>324</v>
      </c>
      <c r="I43" s="80"/>
      <c r="J43" s="389" t="s">
        <v>325</v>
      </c>
      <c r="K43" s="389"/>
      <c r="L43" s="389"/>
      <c r="M43" s="390"/>
    </row>
    <row r="44" spans="1:13" ht="17">
      <c r="A44" s="34" t="s">
        <v>299</v>
      </c>
      <c r="B44" s="34">
        <v>1</v>
      </c>
      <c r="C44" s="34">
        <v>1</v>
      </c>
      <c r="H44" s="388"/>
      <c r="I44" s="80" t="s">
        <v>326</v>
      </c>
      <c r="J44" s="80" t="s">
        <v>327</v>
      </c>
      <c r="K44" s="80" t="s">
        <v>261</v>
      </c>
      <c r="L44" s="80" t="s">
        <v>130</v>
      </c>
      <c r="M44" s="83" t="s">
        <v>262</v>
      </c>
    </row>
    <row r="45" spans="1:13" ht="17">
      <c r="A45" s="34" t="s">
        <v>300</v>
      </c>
      <c r="B45" s="34">
        <v>2</v>
      </c>
      <c r="C45" s="34">
        <v>2</v>
      </c>
      <c r="H45" s="388" t="s">
        <v>328</v>
      </c>
      <c r="I45" s="80" t="s">
        <v>299</v>
      </c>
      <c r="J45" s="96" t="s">
        <v>131</v>
      </c>
      <c r="K45" s="96" t="s">
        <v>131</v>
      </c>
      <c r="L45" s="96" t="s">
        <v>131</v>
      </c>
      <c r="M45" s="95" t="s">
        <v>130</v>
      </c>
    </row>
    <row r="46" spans="1:13" ht="17">
      <c r="A46" s="34" t="s">
        <v>301</v>
      </c>
      <c r="B46" s="34">
        <v>3</v>
      </c>
      <c r="C46" s="62">
        <v>3</v>
      </c>
      <c r="H46" s="388"/>
      <c r="I46" s="80" t="s">
        <v>300</v>
      </c>
      <c r="J46" s="96" t="s">
        <v>131</v>
      </c>
      <c r="K46" s="96" t="s">
        <v>131</v>
      </c>
      <c r="L46" s="93" t="s">
        <v>130</v>
      </c>
      <c r="M46" s="85" t="s">
        <v>129</v>
      </c>
    </row>
    <row r="47" spans="1:13" ht="18" thickBot="1">
      <c r="A47" s="34" t="s">
        <v>302</v>
      </c>
      <c r="B47" s="34">
        <v>4</v>
      </c>
      <c r="C47" s="62">
        <v>3</v>
      </c>
      <c r="H47" s="391"/>
      <c r="I47" s="81" t="s">
        <v>329</v>
      </c>
      <c r="J47" s="94" t="s">
        <v>130</v>
      </c>
      <c r="K47" s="94" t="s">
        <v>130</v>
      </c>
      <c r="L47" s="94" t="s">
        <v>130</v>
      </c>
      <c r="M47" s="86" t="s">
        <v>129</v>
      </c>
    </row>
    <row r="48" spans="1:13" ht="18" thickTop="1">
      <c r="C48" s="4"/>
      <c r="H48" s="392" t="s">
        <v>330</v>
      </c>
      <c r="I48" s="82" t="s">
        <v>299</v>
      </c>
      <c r="J48" s="97" t="s">
        <v>131</v>
      </c>
      <c r="K48" s="97" t="s">
        <v>131</v>
      </c>
      <c r="L48" s="92" t="s">
        <v>130</v>
      </c>
      <c r="M48" s="87" t="s">
        <v>129</v>
      </c>
    </row>
    <row r="49" spans="1:13" ht="17">
      <c r="A49" s="13" t="s">
        <v>128</v>
      </c>
      <c r="B49" s="32" t="s">
        <v>317</v>
      </c>
      <c r="C49" s="4"/>
      <c r="H49" s="388"/>
      <c r="I49" s="80" t="s">
        <v>300</v>
      </c>
      <c r="J49" s="96" t="s">
        <v>131</v>
      </c>
      <c r="K49" s="96" t="s">
        <v>131</v>
      </c>
      <c r="L49" s="93" t="s">
        <v>130</v>
      </c>
      <c r="M49" s="85" t="s">
        <v>129</v>
      </c>
    </row>
    <row r="50" spans="1:13" ht="18" thickBot="1">
      <c r="A50" s="34" t="s">
        <v>277</v>
      </c>
      <c r="B50" s="60">
        <v>0</v>
      </c>
      <c r="C50" s="4"/>
      <c r="H50" s="391"/>
      <c r="I50" s="81" t="s">
        <v>329</v>
      </c>
      <c r="J50" s="94" t="s">
        <v>130</v>
      </c>
      <c r="K50" s="94" t="s">
        <v>130</v>
      </c>
      <c r="L50" s="91" t="s">
        <v>129</v>
      </c>
      <c r="M50" s="86" t="s">
        <v>129</v>
      </c>
    </row>
    <row r="51" spans="1:13" ht="18" thickTop="1">
      <c r="A51" s="12" t="s">
        <v>129</v>
      </c>
      <c r="B51" s="34">
        <v>1</v>
      </c>
      <c r="C51" s="4"/>
      <c r="H51" s="392" t="s">
        <v>331</v>
      </c>
      <c r="I51" s="82" t="s">
        <v>299</v>
      </c>
      <c r="J51" s="97" t="s">
        <v>131</v>
      </c>
      <c r="K51" s="97" t="s">
        <v>131</v>
      </c>
      <c r="L51" s="92" t="s">
        <v>130</v>
      </c>
      <c r="M51" s="87" t="s">
        <v>129</v>
      </c>
    </row>
    <row r="52" spans="1:13" ht="17">
      <c r="A52" s="12" t="s">
        <v>130</v>
      </c>
      <c r="B52" s="34">
        <v>2</v>
      </c>
      <c r="C52" s="4"/>
      <c r="H52" s="388"/>
      <c r="I52" s="80" t="s">
        <v>300</v>
      </c>
      <c r="J52" s="93" t="s">
        <v>130</v>
      </c>
      <c r="K52" s="93" t="s">
        <v>130</v>
      </c>
      <c r="L52" s="89" t="s">
        <v>129</v>
      </c>
      <c r="M52" s="85" t="s">
        <v>129</v>
      </c>
    </row>
    <row r="53" spans="1:13" ht="18" thickBot="1">
      <c r="A53" s="12" t="s">
        <v>131</v>
      </c>
      <c r="B53" s="34">
        <v>3</v>
      </c>
      <c r="C53" s="4"/>
      <c r="H53" s="393"/>
      <c r="I53" s="84" t="s">
        <v>329</v>
      </c>
      <c r="J53" s="98" t="s">
        <v>130</v>
      </c>
      <c r="K53" s="98" t="s">
        <v>130</v>
      </c>
      <c r="L53" s="90" t="s">
        <v>129</v>
      </c>
      <c r="M53" s="88" t="s">
        <v>129</v>
      </c>
    </row>
    <row r="54" spans="1:13">
      <c r="C54" s="4"/>
    </row>
    <row r="55" spans="1:13" ht="17" thickBot="1">
      <c r="C55" s="4"/>
    </row>
    <row r="56" spans="1:13" ht="16" customHeight="1">
      <c r="A56" s="32" t="s">
        <v>316</v>
      </c>
      <c r="B56" s="32" t="s">
        <v>268</v>
      </c>
      <c r="C56" s="32" t="s">
        <v>314</v>
      </c>
      <c r="D56" s="32" t="s">
        <v>315</v>
      </c>
      <c r="E56" s="32" t="s">
        <v>271</v>
      </c>
      <c r="H56" s="385" t="s">
        <v>334</v>
      </c>
      <c r="I56" s="386"/>
      <c r="J56" s="386"/>
      <c r="K56" s="387"/>
    </row>
    <row r="57" spans="1:13" ht="17">
      <c r="A57" s="34" t="s">
        <v>262</v>
      </c>
      <c r="B57" s="60">
        <v>1</v>
      </c>
      <c r="C57" s="34">
        <v>0</v>
      </c>
      <c r="D57" s="34">
        <v>2</v>
      </c>
      <c r="E57" s="35">
        <v>4</v>
      </c>
      <c r="H57" s="99"/>
      <c r="I57" s="104" t="s">
        <v>333</v>
      </c>
      <c r="J57" s="104"/>
      <c r="K57" s="105"/>
    </row>
    <row r="58" spans="1:13" ht="17">
      <c r="A58" s="34" t="s">
        <v>130</v>
      </c>
      <c r="B58" s="34">
        <v>2</v>
      </c>
      <c r="C58" s="34">
        <v>2</v>
      </c>
      <c r="D58" s="34">
        <v>5</v>
      </c>
      <c r="E58" s="35">
        <v>3</v>
      </c>
      <c r="H58" s="99" t="s">
        <v>269</v>
      </c>
      <c r="I58" s="80" t="s">
        <v>131</v>
      </c>
      <c r="J58" s="80" t="s">
        <v>130</v>
      </c>
      <c r="K58" s="83" t="s">
        <v>129</v>
      </c>
    </row>
    <row r="59" spans="1:13" ht="17">
      <c r="A59" s="34" t="s">
        <v>261</v>
      </c>
      <c r="B59" s="34">
        <v>3</v>
      </c>
      <c r="C59" s="34">
        <v>5</v>
      </c>
      <c r="D59" s="34">
        <v>7</v>
      </c>
      <c r="E59" s="35">
        <v>2</v>
      </c>
      <c r="H59" s="100" t="s">
        <v>131</v>
      </c>
      <c r="I59" s="96" t="s">
        <v>131</v>
      </c>
      <c r="J59" s="96" t="s">
        <v>131</v>
      </c>
      <c r="K59" s="95" t="s">
        <v>130</v>
      </c>
    </row>
    <row r="60" spans="1:13" ht="17">
      <c r="A60" s="34" t="s">
        <v>260</v>
      </c>
      <c r="B60" s="34">
        <v>4</v>
      </c>
      <c r="C60" s="34">
        <v>7</v>
      </c>
      <c r="D60" s="34">
        <v>9</v>
      </c>
      <c r="E60" s="35">
        <v>1</v>
      </c>
      <c r="H60" s="100" t="s">
        <v>130</v>
      </c>
      <c r="I60" s="96" t="s">
        <v>131</v>
      </c>
      <c r="J60" s="93" t="s">
        <v>130</v>
      </c>
      <c r="K60" s="85" t="s">
        <v>129</v>
      </c>
    </row>
    <row r="61" spans="1:13" ht="17">
      <c r="H61" s="100" t="s">
        <v>129</v>
      </c>
      <c r="I61" s="93" t="s">
        <v>130</v>
      </c>
      <c r="J61" s="89" t="s">
        <v>129</v>
      </c>
      <c r="K61" s="85" t="s">
        <v>129</v>
      </c>
    </row>
    <row r="62" spans="1:13" ht="18" thickBot="1">
      <c r="A62" s="32" t="s">
        <v>337</v>
      </c>
      <c r="B62" s="32" t="s">
        <v>272</v>
      </c>
      <c r="H62" s="101" t="s">
        <v>259</v>
      </c>
      <c r="I62" s="102" t="s">
        <v>277</v>
      </c>
      <c r="J62" s="102" t="s">
        <v>277</v>
      </c>
      <c r="K62" s="103" t="s">
        <v>277</v>
      </c>
    </row>
    <row r="63" spans="1:13">
      <c r="A63" s="34" t="s">
        <v>328</v>
      </c>
      <c r="B63" s="34">
        <v>1</v>
      </c>
    </row>
    <row r="64" spans="1:13">
      <c r="A64" s="34" t="s">
        <v>330</v>
      </c>
      <c r="B64" s="34">
        <v>2</v>
      </c>
    </row>
    <row r="65" spans="1:17">
      <c r="A65" s="34" t="s">
        <v>335</v>
      </c>
      <c r="B65" s="34">
        <v>3</v>
      </c>
    </row>
    <row r="66" spans="1:17">
      <c r="A66" s="34" t="s">
        <v>336</v>
      </c>
      <c r="B66" s="34">
        <v>3</v>
      </c>
    </row>
    <row r="69" spans="1:17" s="58" customFormat="1" ht="37">
      <c r="D69" s="59" t="s">
        <v>384</v>
      </c>
    </row>
    <row r="70" spans="1:17" ht="17" thickBot="1">
      <c r="E70" s="109" t="s">
        <v>385</v>
      </c>
      <c r="G70" s="110" t="s">
        <v>400</v>
      </c>
    </row>
    <row r="71" spans="1:17" ht="17">
      <c r="A71" s="32" t="s">
        <v>337</v>
      </c>
      <c r="B71" s="32" t="s">
        <v>272</v>
      </c>
      <c r="E71" s="32" t="s">
        <v>390</v>
      </c>
      <c r="F71" s="32" t="s">
        <v>389</v>
      </c>
      <c r="G71" s="32" t="s">
        <v>387</v>
      </c>
      <c r="H71" s="106" t="s">
        <v>398</v>
      </c>
      <c r="I71" s="32" t="s">
        <v>401</v>
      </c>
      <c r="J71" s="32" t="s">
        <v>399</v>
      </c>
      <c r="L71" s="381" t="s">
        <v>430</v>
      </c>
      <c r="M71" s="382"/>
      <c r="N71" s="382"/>
      <c r="O71" s="382"/>
      <c r="P71" s="382"/>
      <c r="Q71" s="383"/>
    </row>
    <row r="72" spans="1:17" ht="17">
      <c r="A72" s="34" t="s">
        <v>328</v>
      </c>
      <c r="B72" s="34">
        <v>1</v>
      </c>
      <c r="E72" s="62" t="s">
        <v>101</v>
      </c>
      <c r="F72" s="62" t="s">
        <v>340</v>
      </c>
      <c r="G72" s="34" t="s">
        <v>403</v>
      </c>
      <c r="H72" s="62" t="s">
        <v>402</v>
      </c>
      <c r="I72" s="34" t="s">
        <v>130</v>
      </c>
      <c r="J72" s="34" t="s">
        <v>129</v>
      </c>
      <c r="L72" s="399" t="s">
        <v>420</v>
      </c>
      <c r="M72" s="400" t="s">
        <v>421</v>
      </c>
      <c r="N72" s="394" t="s">
        <v>422</v>
      </c>
      <c r="O72" s="394"/>
      <c r="P72" s="394"/>
      <c r="Q72" s="395"/>
    </row>
    <row r="73" spans="1:17" ht="34">
      <c r="A73" s="34" t="s">
        <v>330</v>
      </c>
      <c r="B73" s="34">
        <v>2</v>
      </c>
      <c r="E73" s="62" t="s">
        <v>101</v>
      </c>
      <c r="F73" s="61" t="s">
        <v>341</v>
      </c>
      <c r="G73" s="34" t="s">
        <v>403</v>
      </c>
      <c r="H73" s="62" t="s">
        <v>404</v>
      </c>
      <c r="I73" s="34" t="s">
        <v>405</v>
      </c>
      <c r="J73" s="34" t="s">
        <v>130</v>
      </c>
      <c r="L73" s="399"/>
      <c r="M73" s="400"/>
      <c r="N73" s="112" t="s">
        <v>423</v>
      </c>
      <c r="O73" s="112" t="s">
        <v>130</v>
      </c>
      <c r="P73" s="112" t="s">
        <v>424</v>
      </c>
      <c r="Q73" s="121" t="s">
        <v>408</v>
      </c>
    </row>
    <row r="74" spans="1:17" ht="17">
      <c r="A74" s="34" t="s">
        <v>335</v>
      </c>
      <c r="B74" s="34">
        <v>3</v>
      </c>
      <c r="E74" s="62" t="s">
        <v>101</v>
      </c>
      <c r="F74" s="62" t="s">
        <v>342</v>
      </c>
      <c r="G74" s="34" t="s">
        <v>406</v>
      </c>
      <c r="H74" s="62" t="s">
        <v>402</v>
      </c>
      <c r="I74" s="34" t="s">
        <v>130</v>
      </c>
      <c r="J74" s="34" t="s">
        <v>129</v>
      </c>
      <c r="L74" s="399" t="s">
        <v>425</v>
      </c>
      <c r="M74" s="112" t="s">
        <v>426</v>
      </c>
      <c r="N74" s="47" t="s">
        <v>131</v>
      </c>
      <c r="O74" s="47" t="s">
        <v>131</v>
      </c>
      <c r="P74" s="47" t="s">
        <v>131</v>
      </c>
      <c r="Q74" s="122" t="s">
        <v>131</v>
      </c>
    </row>
    <row r="75" spans="1:17" ht="17">
      <c r="A75" s="34" t="s">
        <v>336</v>
      </c>
      <c r="B75" s="34">
        <v>3</v>
      </c>
      <c r="E75" s="62" t="s">
        <v>101</v>
      </c>
      <c r="F75" s="62" t="s">
        <v>19</v>
      </c>
      <c r="G75" s="34" t="s">
        <v>406</v>
      </c>
      <c r="H75" s="62" t="s">
        <v>407</v>
      </c>
      <c r="I75" s="34" t="s">
        <v>130</v>
      </c>
      <c r="J75" s="34" t="s">
        <v>130</v>
      </c>
      <c r="L75" s="399"/>
      <c r="M75" s="112" t="s">
        <v>407</v>
      </c>
      <c r="N75" s="47" t="s">
        <v>131</v>
      </c>
      <c r="O75" s="47" t="s">
        <v>131</v>
      </c>
      <c r="P75" s="47" t="s">
        <v>131</v>
      </c>
      <c r="Q75" s="123" t="s">
        <v>130</v>
      </c>
    </row>
    <row r="76" spans="1:17" ht="35" customHeight="1">
      <c r="E76" s="62" t="s">
        <v>101</v>
      </c>
      <c r="F76" s="62" t="s">
        <v>343</v>
      </c>
      <c r="G76" s="34" t="s">
        <v>403</v>
      </c>
      <c r="H76" s="62" t="s">
        <v>402</v>
      </c>
      <c r="I76" s="34" t="s">
        <v>129</v>
      </c>
      <c r="J76" s="34" t="s">
        <v>130</v>
      </c>
      <c r="L76" s="399"/>
      <c r="M76" s="112" t="s">
        <v>427</v>
      </c>
      <c r="N76" s="47" t="s">
        <v>131</v>
      </c>
      <c r="O76" s="48" t="s">
        <v>130</v>
      </c>
      <c r="P76" s="48" t="s">
        <v>130</v>
      </c>
      <c r="Q76" s="123" t="s">
        <v>130</v>
      </c>
    </row>
    <row r="77" spans="1:17" ht="35" thickBot="1">
      <c r="A77" s="32" t="s">
        <v>387</v>
      </c>
      <c r="B77" s="32" t="s">
        <v>268</v>
      </c>
      <c r="C77" s="32" t="s">
        <v>271</v>
      </c>
      <c r="E77" s="62" t="s">
        <v>101</v>
      </c>
      <c r="F77" s="62" t="s">
        <v>344</v>
      </c>
      <c r="G77" s="34" t="s">
        <v>403</v>
      </c>
      <c r="H77" s="62" t="s">
        <v>404</v>
      </c>
      <c r="I77" s="34" t="s">
        <v>405</v>
      </c>
      <c r="J77" s="34" t="s">
        <v>129</v>
      </c>
      <c r="L77" s="404"/>
      <c r="M77" s="116" t="s">
        <v>402</v>
      </c>
      <c r="N77" s="119" t="s">
        <v>131</v>
      </c>
      <c r="O77" s="118" t="s">
        <v>130</v>
      </c>
      <c r="P77" s="114" t="s">
        <v>129</v>
      </c>
      <c r="Q77" s="124" t="s">
        <v>129</v>
      </c>
    </row>
    <row r="78" spans="1:17" ht="35" thickTop="1">
      <c r="A78" s="34" t="s">
        <v>544</v>
      </c>
      <c r="B78" s="34">
        <v>1</v>
      </c>
      <c r="C78" s="34">
        <v>4</v>
      </c>
      <c r="E78" s="62" t="s">
        <v>101</v>
      </c>
      <c r="F78" s="62" t="s">
        <v>345</v>
      </c>
      <c r="G78" s="34" t="s">
        <v>403</v>
      </c>
      <c r="H78" s="62" t="s">
        <v>404</v>
      </c>
      <c r="I78" s="34" t="s">
        <v>131</v>
      </c>
      <c r="J78" s="34" t="s">
        <v>129</v>
      </c>
      <c r="L78" s="405" t="s">
        <v>428</v>
      </c>
      <c r="M78" s="117" t="s">
        <v>426</v>
      </c>
      <c r="N78" s="120" t="s">
        <v>131</v>
      </c>
      <c r="O78" s="120" t="s">
        <v>131</v>
      </c>
      <c r="P78" s="120" t="s">
        <v>131</v>
      </c>
      <c r="Q78" s="125" t="s">
        <v>130</v>
      </c>
    </row>
    <row r="79" spans="1:17" ht="34">
      <c r="A79" s="34" t="s">
        <v>545</v>
      </c>
      <c r="B79" s="34">
        <v>2</v>
      </c>
      <c r="C79" s="34">
        <v>3</v>
      </c>
      <c r="E79" s="62" t="s">
        <v>101</v>
      </c>
      <c r="F79" s="62" t="s">
        <v>346</v>
      </c>
      <c r="G79" s="34" t="s">
        <v>403</v>
      </c>
      <c r="H79" s="62" t="s">
        <v>402</v>
      </c>
      <c r="I79" s="34" t="s">
        <v>129</v>
      </c>
      <c r="J79" s="34" t="s">
        <v>129</v>
      </c>
      <c r="L79" s="399"/>
      <c r="M79" s="112" t="s">
        <v>407</v>
      </c>
      <c r="N79" s="47" t="s">
        <v>131</v>
      </c>
      <c r="O79" s="48" t="s">
        <v>130</v>
      </c>
      <c r="P79" s="48" t="s">
        <v>130</v>
      </c>
      <c r="Q79" s="123" t="s">
        <v>130</v>
      </c>
    </row>
    <row r="80" spans="1:17" ht="17">
      <c r="A80" s="34" t="s">
        <v>546</v>
      </c>
      <c r="B80" s="34">
        <v>3</v>
      </c>
      <c r="C80" s="34">
        <v>2</v>
      </c>
      <c r="E80" s="62" t="s">
        <v>101</v>
      </c>
      <c r="F80" s="62" t="s">
        <v>347</v>
      </c>
      <c r="G80" s="34" t="s">
        <v>403</v>
      </c>
      <c r="H80" s="62" t="s">
        <v>402</v>
      </c>
      <c r="I80" s="34" t="s">
        <v>129</v>
      </c>
      <c r="J80" s="34" t="s">
        <v>129</v>
      </c>
      <c r="L80" s="399"/>
      <c r="M80" s="112" t="s">
        <v>427</v>
      </c>
      <c r="N80" s="47" t="s">
        <v>131</v>
      </c>
      <c r="O80" s="48" t="s">
        <v>130</v>
      </c>
      <c r="P80" s="48" t="s">
        <v>130</v>
      </c>
      <c r="Q80" s="126" t="s">
        <v>129</v>
      </c>
    </row>
    <row r="81" spans="1:17" ht="35" thickBot="1">
      <c r="A81" s="34" t="s">
        <v>547</v>
      </c>
      <c r="B81" s="34">
        <v>4</v>
      </c>
      <c r="C81" s="34">
        <v>1</v>
      </c>
      <c r="E81" s="62" t="s">
        <v>101</v>
      </c>
      <c r="F81" s="62" t="s">
        <v>348</v>
      </c>
      <c r="G81" s="34" t="s">
        <v>403</v>
      </c>
      <c r="H81" s="62" t="s">
        <v>402</v>
      </c>
      <c r="I81" s="34" t="s">
        <v>130</v>
      </c>
      <c r="J81" s="34" t="s">
        <v>130</v>
      </c>
      <c r="L81" s="404"/>
      <c r="M81" s="116" t="s">
        <v>402</v>
      </c>
      <c r="N81" s="119" t="s">
        <v>131</v>
      </c>
      <c r="O81" s="118" t="s">
        <v>130</v>
      </c>
      <c r="P81" s="114" t="s">
        <v>129</v>
      </c>
      <c r="Q81" s="124" t="s">
        <v>129</v>
      </c>
    </row>
    <row r="82" spans="1:17" ht="35" thickTop="1">
      <c r="E82" s="62" t="s">
        <v>101</v>
      </c>
      <c r="F82" s="62" t="s">
        <v>349</v>
      </c>
      <c r="G82" s="34" t="s">
        <v>408</v>
      </c>
      <c r="H82" s="62" t="s">
        <v>404</v>
      </c>
      <c r="I82" s="34" t="s">
        <v>131</v>
      </c>
      <c r="J82" s="34" t="s">
        <v>129</v>
      </c>
      <c r="L82" s="405" t="s">
        <v>429</v>
      </c>
      <c r="M82" s="117" t="s">
        <v>426</v>
      </c>
      <c r="N82" s="120" t="s">
        <v>131</v>
      </c>
      <c r="O82" s="120" t="s">
        <v>131</v>
      </c>
      <c r="P82" s="120" t="s">
        <v>131</v>
      </c>
      <c r="Q82" s="125" t="s">
        <v>130</v>
      </c>
    </row>
    <row r="83" spans="1:17" ht="17">
      <c r="A83" s="106" t="s">
        <v>398</v>
      </c>
      <c r="B83" s="32" t="s">
        <v>268</v>
      </c>
      <c r="C83" s="32" t="s">
        <v>272</v>
      </c>
      <c r="E83" s="62" t="s">
        <v>101</v>
      </c>
      <c r="F83" s="62" t="s">
        <v>350</v>
      </c>
      <c r="G83" s="34" t="s">
        <v>403</v>
      </c>
      <c r="H83" s="62" t="s">
        <v>407</v>
      </c>
      <c r="I83" s="34" t="s">
        <v>131</v>
      </c>
      <c r="J83" s="34" t="s">
        <v>130</v>
      </c>
      <c r="L83" s="399"/>
      <c r="M83" s="112" t="s">
        <v>407</v>
      </c>
      <c r="N83" s="47" t="s">
        <v>131</v>
      </c>
      <c r="O83" s="48" t="s">
        <v>130</v>
      </c>
      <c r="P83" s="48" t="s">
        <v>130</v>
      </c>
      <c r="Q83" s="126" t="s">
        <v>129</v>
      </c>
    </row>
    <row r="84" spans="1:17" ht="34">
      <c r="A84" s="62" t="s">
        <v>402</v>
      </c>
      <c r="B84" s="34">
        <v>1</v>
      </c>
      <c r="C84" s="34">
        <v>4</v>
      </c>
      <c r="E84" s="62" t="s">
        <v>101</v>
      </c>
      <c r="F84" s="62" t="s">
        <v>570</v>
      </c>
      <c r="G84" s="34" t="s">
        <v>408</v>
      </c>
      <c r="H84" s="62" t="s">
        <v>404</v>
      </c>
      <c r="I84" s="34" t="s">
        <v>130</v>
      </c>
      <c r="J84" s="34" t="s">
        <v>129</v>
      </c>
      <c r="L84" s="399"/>
      <c r="M84" s="112" t="s">
        <v>427</v>
      </c>
      <c r="N84" s="47" t="s">
        <v>131</v>
      </c>
      <c r="O84" s="48" t="s">
        <v>130</v>
      </c>
      <c r="P84" s="115" t="s">
        <v>129</v>
      </c>
      <c r="Q84" s="126" t="s">
        <v>129</v>
      </c>
    </row>
    <row r="85" spans="1:17" ht="35" thickBot="1">
      <c r="A85" s="62" t="s">
        <v>404</v>
      </c>
      <c r="B85" s="34">
        <v>2</v>
      </c>
      <c r="C85" s="34">
        <v>3</v>
      </c>
      <c r="E85" s="62" t="s">
        <v>101</v>
      </c>
      <c r="F85" s="62" t="s">
        <v>351</v>
      </c>
      <c r="G85" s="34" t="s">
        <v>403</v>
      </c>
      <c r="H85" s="62" t="s">
        <v>404</v>
      </c>
      <c r="I85" s="34" t="s">
        <v>130</v>
      </c>
      <c r="J85" s="34" t="s">
        <v>129</v>
      </c>
      <c r="L85" s="406"/>
      <c r="M85" s="127" t="s">
        <v>402</v>
      </c>
      <c r="N85" s="76" t="s">
        <v>131</v>
      </c>
      <c r="O85" s="77" t="s">
        <v>130</v>
      </c>
      <c r="P85" s="128" t="s">
        <v>129</v>
      </c>
      <c r="Q85" s="129" t="s">
        <v>129</v>
      </c>
    </row>
    <row r="86" spans="1:17" ht="35" thickBot="1">
      <c r="A86" s="62" t="s">
        <v>407</v>
      </c>
      <c r="B86" s="34">
        <v>3</v>
      </c>
      <c r="C86" s="34">
        <v>2</v>
      </c>
      <c r="E86" s="62" t="s">
        <v>101</v>
      </c>
      <c r="F86" s="409" t="s">
        <v>553</v>
      </c>
      <c r="G86" s="34" t="s">
        <v>403</v>
      </c>
      <c r="H86" s="62" t="s">
        <v>404</v>
      </c>
      <c r="I86" s="34" t="s">
        <v>130</v>
      </c>
      <c r="J86" s="34" t="s">
        <v>129</v>
      </c>
    </row>
    <row r="87" spans="1:17" ht="34">
      <c r="A87" s="62" t="s">
        <v>410</v>
      </c>
      <c r="B87" s="34">
        <v>4</v>
      </c>
      <c r="C87" s="34">
        <v>1</v>
      </c>
      <c r="E87" s="407" t="s">
        <v>101</v>
      </c>
      <c r="F87" s="411" t="s">
        <v>554</v>
      </c>
      <c r="G87" s="408" t="s">
        <v>403</v>
      </c>
      <c r="H87" s="62" t="s">
        <v>402</v>
      </c>
      <c r="I87" s="34" t="s">
        <v>130</v>
      </c>
      <c r="J87" s="34" t="s">
        <v>129</v>
      </c>
      <c r="L87" s="396" t="s">
        <v>431</v>
      </c>
      <c r="M87" s="397"/>
      <c r="N87" s="397"/>
      <c r="O87" s="397"/>
      <c r="P87" s="398"/>
    </row>
    <row r="88" spans="1:17" ht="34">
      <c r="E88" s="407" t="s">
        <v>101</v>
      </c>
      <c r="F88" s="411" t="s">
        <v>555</v>
      </c>
      <c r="G88" s="408" t="s">
        <v>403</v>
      </c>
      <c r="H88" s="62" t="s">
        <v>402</v>
      </c>
      <c r="I88" s="34" t="s">
        <v>129</v>
      </c>
      <c r="J88" s="34" t="s">
        <v>129</v>
      </c>
      <c r="L88" s="70"/>
      <c r="M88" s="394" t="s">
        <v>432</v>
      </c>
      <c r="N88" s="394"/>
      <c r="O88" s="394"/>
      <c r="P88" s="395"/>
    </row>
    <row r="89" spans="1:17" ht="17">
      <c r="A89" s="32" t="s">
        <v>416</v>
      </c>
      <c r="B89" s="32" t="s">
        <v>268</v>
      </c>
      <c r="C89" s="32" t="s">
        <v>271</v>
      </c>
      <c r="E89" s="407" t="s">
        <v>101</v>
      </c>
      <c r="F89" s="411" t="s">
        <v>556</v>
      </c>
      <c r="G89" s="408" t="s">
        <v>403</v>
      </c>
      <c r="H89" s="62" t="s">
        <v>402</v>
      </c>
      <c r="I89" s="34" t="s">
        <v>129</v>
      </c>
      <c r="J89" s="34" t="s">
        <v>129</v>
      </c>
      <c r="L89" s="131" t="s">
        <v>433</v>
      </c>
      <c r="M89" s="112" t="s">
        <v>434</v>
      </c>
      <c r="N89" s="112" t="s">
        <v>131</v>
      </c>
      <c r="O89" s="112" t="s">
        <v>130</v>
      </c>
      <c r="P89" s="121" t="s">
        <v>129</v>
      </c>
    </row>
    <row r="90" spans="1:17" ht="17">
      <c r="A90" s="34" t="s">
        <v>129</v>
      </c>
      <c r="B90" s="34">
        <v>1</v>
      </c>
      <c r="C90" s="34">
        <v>1</v>
      </c>
      <c r="E90" s="407" t="s">
        <v>101</v>
      </c>
      <c r="F90" s="411" t="s">
        <v>557</v>
      </c>
      <c r="G90" s="408" t="s">
        <v>403</v>
      </c>
      <c r="H90" s="62" t="s">
        <v>402</v>
      </c>
      <c r="I90" s="34" t="s">
        <v>129</v>
      </c>
      <c r="J90" s="34" t="s">
        <v>129</v>
      </c>
      <c r="L90" s="131" t="s">
        <v>131</v>
      </c>
      <c r="M90" s="47" t="s">
        <v>131</v>
      </c>
      <c r="N90" s="47" t="s">
        <v>131</v>
      </c>
      <c r="O90" s="48" t="s">
        <v>130</v>
      </c>
      <c r="P90" s="123" t="s">
        <v>130</v>
      </c>
    </row>
    <row r="91" spans="1:17" ht="17">
      <c r="A91" s="34" t="s">
        <v>130</v>
      </c>
      <c r="B91" s="34">
        <v>2</v>
      </c>
      <c r="C91" s="34">
        <v>2</v>
      </c>
      <c r="E91" s="62" t="s">
        <v>391</v>
      </c>
      <c r="F91" s="410" t="s">
        <v>352</v>
      </c>
      <c r="G91" s="34" t="s">
        <v>409</v>
      </c>
      <c r="H91" s="62" t="s">
        <v>407</v>
      </c>
      <c r="I91" s="34" t="s">
        <v>131</v>
      </c>
      <c r="J91" s="34" t="s">
        <v>129</v>
      </c>
      <c r="L91" s="131" t="s">
        <v>130</v>
      </c>
      <c r="M91" s="47" t="s">
        <v>131</v>
      </c>
      <c r="N91" s="47" t="s">
        <v>131</v>
      </c>
      <c r="O91" s="48" t="s">
        <v>130</v>
      </c>
      <c r="P91" s="126" t="s">
        <v>129</v>
      </c>
    </row>
    <row r="92" spans="1:17" ht="18" thickBot="1">
      <c r="A92" s="34" t="s">
        <v>131</v>
      </c>
      <c r="B92" s="34">
        <v>3</v>
      </c>
      <c r="C92" s="34">
        <v>3</v>
      </c>
      <c r="E92" s="62" t="s">
        <v>391</v>
      </c>
      <c r="F92" s="62" t="s">
        <v>353</v>
      </c>
      <c r="G92" s="34" t="s">
        <v>409</v>
      </c>
      <c r="H92" s="62" t="s">
        <v>407</v>
      </c>
      <c r="I92" s="34" t="s">
        <v>131</v>
      </c>
      <c r="J92" s="34" t="s">
        <v>130</v>
      </c>
      <c r="L92" s="132" t="s">
        <v>129</v>
      </c>
      <c r="M92" s="77" t="s">
        <v>130</v>
      </c>
      <c r="N92" s="77" t="s">
        <v>130</v>
      </c>
      <c r="O92" s="128" t="s">
        <v>129</v>
      </c>
      <c r="P92" s="129" t="s">
        <v>129</v>
      </c>
    </row>
    <row r="93" spans="1:17" ht="18" thickBot="1">
      <c r="A93" s="34" t="s">
        <v>405</v>
      </c>
      <c r="B93" s="34">
        <v>4</v>
      </c>
      <c r="C93" s="34">
        <v>4</v>
      </c>
      <c r="E93" s="62" t="s">
        <v>391</v>
      </c>
      <c r="F93" s="62" t="s">
        <v>354</v>
      </c>
      <c r="G93" s="34" t="s">
        <v>409</v>
      </c>
      <c r="H93" s="62" t="s">
        <v>410</v>
      </c>
      <c r="I93" s="34" t="s">
        <v>405</v>
      </c>
      <c r="J93" s="34" t="s">
        <v>131</v>
      </c>
    </row>
    <row r="94" spans="1:17" ht="17">
      <c r="E94" s="62" t="s">
        <v>391</v>
      </c>
      <c r="F94" s="413" t="s">
        <v>349</v>
      </c>
      <c r="G94" s="34" t="s">
        <v>406</v>
      </c>
      <c r="H94" s="62" t="s">
        <v>407</v>
      </c>
      <c r="I94" s="34" t="s">
        <v>130</v>
      </c>
      <c r="J94" s="34" t="s">
        <v>129</v>
      </c>
      <c r="L94" s="401" t="s">
        <v>435</v>
      </c>
      <c r="M94" s="402"/>
      <c r="N94" s="402"/>
      <c r="O94" s="403"/>
    </row>
    <row r="95" spans="1:17" ht="34">
      <c r="A95" s="32" t="s">
        <v>433</v>
      </c>
      <c r="B95" s="32" t="s">
        <v>272</v>
      </c>
      <c r="E95" s="62" t="s">
        <v>391</v>
      </c>
      <c r="F95" s="62" t="s">
        <v>355</v>
      </c>
      <c r="G95" s="34" t="s">
        <v>406</v>
      </c>
      <c r="H95" s="62" t="s">
        <v>404</v>
      </c>
      <c r="I95" s="34" t="s">
        <v>130</v>
      </c>
      <c r="J95" s="34" t="s">
        <v>129</v>
      </c>
      <c r="L95" s="70"/>
      <c r="M95" s="394" t="s">
        <v>431</v>
      </c>
      <c r="N95" s="394"/>
      <c r="O95" s="395"/>
    </row>
    <row r="96" spans="1:17" ht="17">
      <c r="A96" s="34" t="s">
        <v>129</v>
      </c>
      <c r="B96" s="34">
        <v>3</v>
      </c>
      <c r="E96" s="62" t="s">
        <v>391</v>
      </c>
      <c r="F96" s="62" t="s">
        <v>356</v>
      </c>
      <c r="G96" s="34" t="s">
        <v>406</v>
      </c>
      <c r="H96" s="62" t="s">
        <v>407</v>
      </c>
      <c r="I96" s="34" t="s">
        <v>131</v>
      </c>
      <c r="J96" s="34" t="s">
        <v>130</v>
      </c>
      <c r="L96" s="131" t="s">
        <v>269</v>
      </c>
      <c r="M96" s="112" t="s">
        <v>131</v>
      </c>
      <c r="N96" s="112" t="s">
        <v>130</v>
      </c>
      <c r="O96" s="121" t="s">
        <v>129</v>
      </c>
    </row>
    <row r="97" spans="1:15" ht="34">
      <c r="A97" s="34" t="s">
        <v>130</v>
      </c>
      <c r="B97" s="34">
        <v>2</v>
      </c>
      <c r="E97" s="62" t="s">
        <v>392</v>
      </c>
      <c r="F97" s="62" t="s">
        <v>357</v>
      </c>
      <c r="G97" s="34" t="s">
        <v>403</v>
      </c>
      <c r="H97" s="62" t="s">
        <v>404</v>
      </c>
      <c r="I97" s="34" t="s">
        <v>131</v>
      </c>
      <c r="J97" s="34" t="s">
        <v>130</v>
      </c>
      <c r="L97" s="131" t="s">
        <v>131</v>
      </c>
      <c r="M97" s="47" t="s">
        <v>131</v>
      </c>
      <c r="N97" s="47" t="s">
        <v>131</v>
      </c>
      <c r="O97" s="123" t="s">
        <v>130</v>
      </c>
    </row>
    <row r="98" spans="1:15" ht="34">
      <c r="A98" s="34" t="s">
        <v>131</v>
      </c>
      <c r="B98" s="34">
        <v>1</v>
      </c>
      <c r="E98" s="62" t="s">
        <v>392</v>
      </c>
      <c r="F98" s="62" t="s">
        <v>358</v>
      </c>
      <c r="G98" s="34" t="s">
        <v>403</v>
      </c>
      <c r="H98" s="62" t="s">
        <v>404</v>
      </c>
      <c r="I98" s="34" t="s">
        <v>130</v>
      </c>
      <c r="J98" s="34" t="s">
        <v>129</v>
      </c>
      <c r="L98" s="131" t="s">
        <v>130</v>
      </c>
      <c r="M98" s="47" t="s">
        <v>131</v>
      </c>
      <c r="N98" s="48" t="s">
        <v>130</v>
      </c>
      <c r="O98" s="126" t="s">
        <v>129</v>
      </c>
    </row>
    <row r="99" spans="1:15" ht="17">
      <c r="E99" s="62" t="s">
        <v>392</v>
      </c>
      <c r="F99" s="62" t="s">
        <v>31</v>
      </c>
      <c r="G99" s="34" t="s">
        <v>403</v>
      </c>
      <c r="H99" s="62" t="s">
        <v>402</v>
      </c>
      <c r="I99" s="34" t="s">
        <v>130</v>
      </c>
      <c r="J99" s="34" t="s">
        <v>130</v>
      </c>
      <c r="L99" s="131" t="s">
        <v>129</v>
      </c>
      <c r="M99" s="48" t="s">
        <v>130</v>
      </c>
      <c r="N99" s="115" t="s">
        <v>129</v>
      </c>
      <c r="O99" s="126" t="s">
        <v>129</v>
      </c>
    </row>
    <row r="100" spans="1:15" ht="52" thickBot="1">
      <c r="A100" s="32" t="s">
        <v>431</v>
      </c>
      <c r="B100" s="32" t="s">
        <v>271</v>
      </c>
      <c r="E100" s="62" t="s">
        <v>392</v>
      </c>
      <c r="F100" s="62" t="s">
        <v>359</v>
      </c>
      <c r="G100" s="34" t="s">
        <v>403</v>
      </c>
      <c r="H100" s="62" t="s">
        <v>404</v>
      </c>
      <c r="I100" s="34" t="s">
        <v>131</v>
      </c>
      <c r="J100" s="34" t="s">
        <v>130</v>
      </c>
      <c r="L100" s="132" t="s">
        <v>259</v>
      </c>
      <c r="M100" s="130" t="s">
        <v>277</v>
      </c>
      <c r="N100" s="130" t="s">
        <v>277</v>
      </c>
      <c r="O100" s="79" t="s">
        <v>277</v>
      </c>
    </row>
    <row r="101" spans="1:15" ht="34">
      <c r="A101" s="34" t="s">
        <v>129</v>
      </c>
      <c r="B101" s="34">
        <v>3</v>
      </c>
      <c r="E101" s="62" t="s">
        <v>392</v>
      </c>
      <c r="F101" s="409" t="s">
        <v>360</v>
      </c>
      <c r="G101" s="34" t="s">
        <v>408</v>
      </c>
      <c r="H101" s="62" t="s">
        <v>404</v>
      </c>
      <c r="I101" s="34" t="s">
        <v>131</v>
      </c>
      <c r="J101" s="34" t="s">
        <v>129</v>
      </c>
      <c r="L101" s="174"/>
      <c r="M101" s="16"/>
      <c r="N101" s="16"/>
      <c r="O101" s="16"/>
    </row>
    <row r="102" spans="1:15" ht="68">
      <c r="A102" s="34" t="s">
        <v>130</v>
      </c>
      <c r="B102" s="34">
        <v>2</v>
      </c>
      <c r="E102" s="407" t="s">
        <v>392</v>
      </c>
      <c r="F102" s="412" t="s">
        <v>558</v>
      </c>
      <c r="G102" s="408" t="s">
        <v>403</v>
      </c>
      <c r="H102" s="62" t="s">
        <v>404</v>
      </c>
      <c r="I102" s="34" t="s">
        <v>130</v>
      </c>
      <c r="J102" s="34" t="s">
        <v>130</v>
      </c>
      <c r="L102" s="174"/>
      <c r="M102" s="16"/>
      <c r="N102" s="16"/>
      <c r="O102" s="16"/>
    </row>
    <row r="103" spans="1:15" ht="34">
      <c r="A103" s="34" t="s">
        <v>131</v>
      </c>
      <c r="B103" s="34">
        <v>1</v>
      </c>
      <c r="E103" s="407" t="s">
        <v>392</v>
      </c>
      <c r="F103" s="412" t="s">
        <v>559</v>
      </c>
      <c r="G103" s="408" t="s">
        <v>403</v>
      </c>
      <c r="H103" s="62" t="s">
        <v>404</v>
      </c>
      <c r="I103" s="34" t="s">
        <v>130</v>
      </c>
      <c r="J103" s="34" t="s">
        <v>129</v>
      </c>
      <c r="L103" s="174"/>
      <c r="M103" s="16"/>
      <c r="N103" s="16"/>
      <c r="O103" s="16"/>
    </row>
    <row r="104" spans="1:15" ht="34">
      <c r="E104" s="407" t="s">
        <v>392</v>
      </c>
      <c r="F104" s="412" t="s">
        <v>560</v>
      </c>
      <c r="G104" s="408" t="s">
        <v>403</v>
      </c>
      <c r="H104" s="62" t="s">
        <v>404</v>
      </c>
      <c r="I104" s="34" t="s">
        <v>130</v>
      </c>
      <c r="J104" s="34" t="s">
        <v>130</v>
      </c>
    </row>
    <row r="105" spans="1:15" ht="17">
      <c r="E105" s="62" t="s">
        <v>393</v>
      </c>
      <c r="F105" s="410" t="s">
        <v>361</v>
      </c>
      <c r="G105" s="34" t="s">
        <v>409</v>
      </c>
      <c r="H105" s="62" t="s">
        <v>407</v>
      </c>
      <c r="I105" s="34" t="s">
        <v>131</v>
      </c>
      <c r="J105" s="34" t="s">
        <v>129</v>
      </c>
    </row>
    <row r="106" spans="1:15" ht="17">
      <c r="E106" s="62" t="s">
        <v>393</v>
      </c>
      <c r="F106" s="62" t="s">
        <v>362</v>
      </c>
      <c r="G106" s="34" t="s">
        <v>409</v>
      </c>
      <c r="H106" s="62" t="s">
        <v>407</v>
      </c>
      <c r="I106" s="34" t="s">
        <v>131</v>
      </c>
      <c r="J106" s="34" t="s">
        <v>130</v>
      </c>
    </row>
    <row r="107" spans="1:15" ht="17">
      <c r="E107" s="62" t="s">
        <v>102</v>
      </c>
      <c r="F107" s="62" t="s">
        <v>363</v>
      </c>
      <c r="G107" s="34" t="s">
        <v>403</v>
      </c>
      <c r="H107" s="62" t="s">
        <v>402</v>
      </c>
      <c r="I107" s="34" t="s">
        <v>130</v>
      </c>
      <c r="J107" s="34" t="s">
        <v>129</v>
      </c>
    </row>
    <row r="108" spans="1:15" ht="34">
      <c r="E108" s="62" t="s">
        <v>102</v>
      </c>
      <c r="F108" s="62" t="s">
        <v>364</v>
      </c>
      <c r="G108" s="34" t="s">
        <v>403</v>
      </c>
      <c r="H108" s="62" t="s">
        <v>404</v>
      </c>
      <c r="I108" s="34" t="s">
        <v>405</v>
      </c>
      <c r="J108" s="34" t="s">
        <v>130</v>
      </c>
    </row>
    <row r="109" spans="1:15" ht="17">
      <c r="E109" s="62" t="s">
        <v>102</v>
      </c>
      <c r="F109" s="62" t="s">
        <v>365</v>
      </c>
      <c r="G109" s="34" t="s">
        <v>409</v>
      </c>
      <c r="H109" s="62" t="s">
        <v>407</v>
      </c>
      <c r="I109" s="34" t="s">
        <v>131</v>
      </c>
      <c r="J109" s="34" t="s">
        <v>129</v>
      </c>
    </row>
    <row r="110" spans="1:15" ht="17">
      <c r="E110" s="62" t="s">
        <v>102</v>
      </c>
      <c r="F110" s="62" t="s">
        <v>366</v>
      </c>
      <c r="G110" s="34" t="s">
        <v>406</v>
      </c>
      <c r="H110" s="62" t="s">
        <v>410</v>
      </c>
      <c r="I110" s="34" t="s">
        <v>130</v>
      </c>
      <c r="J110" s="34" t="s">
        <v>130</v>
      </c>
    </row>
    <row r="111" spans="1:15" ht="34">
      <c r="E111" s="62" t="s">
        <v>102</v>
      </c>
      <c r="F111" s="62" t="s">
        <v>367</v>
      </c>
      <c r="G111" s="34" t="s">
        <v>409</v>
      </c>
      <c r="H111" s="62" t="s">
        <v>404</v>
      </c>
      <c r="I111" s="34" t="s">
        <v>131</v>
      </c>
      <c r="J111" s="34" t="s">
        <v>129</v>
      </c>
    </row>
    <row r="112" spans="1:15" ht="34">
      <c r="E112" s="62" t="s">
        <v>102</v>
      </c>
      <c r="F112" s="409" t="s">
        <v>368</v>
      </c>
      <c r="G112" s="34" t="s">
        <v>409</v>
      </c>
      <c r="H112" s="62" t="s">
        <v>404</v>
      </c>
      <c r="I112" s="34" t="s">
        <v>131</v>
      </c>
      <c r="J112" s="34" t="s">
        <v>129</v>
      </c>
    </row>
    <row r="113" spans="5:10" ht="34">
      <c r="E113" s="407" t="s">
        <v>102</v>
      </c>
      <c r="F113" s="412" t="s">
        <v>561</v>
      </c>
      <c r="G113" s="408" t="s">
        <v>406</v>
      </c>
      <c r="H113" s="62" t="s">
        <v>407</v>
      </c>
      <c r="I113" s="34" t="s">
        <v>131</v>
      </c>
      <c r="J113" s="34" t="s">
        <v>129</v>
      </c>
    </row>
    <row r="114" spans="5:10" ht="17">
      <c r="E114" s="407" t="s">
        <v>102</v>
      </c>
      <c r="F114" s="412" t="s">
        <v>566</v>
      </c>
      <c r="G114" s="408" t="s">
        <v>409</v>
      </c>
      <c r="H114" s="62" t="s">
        <v>407</v>
      </c>
      <c r="I114" s="34" t="s">
        <v>131</v>
      </c>
      <c r="J114" s="34" t="s">
        <v>129</v>
      </c>
    </row>
    <row r="115" spans="5:10" ht="34">
      <c r="E115" s="407" t="s">
        <v>102</v>
      </c>
      <c r="F115" s="412" t="s">
        <v>562</v>
      </c>
      <c r="G115" s="408" t="s">
        <v>406</v>
      </c>
      <c r="H115" s="62" t="s">
        <v>404</v>
      </c>
      <c r="I115" s="34" t="s">
        <v>130</v>
      </c>
      <c r="J115" s="34" t="s">
        <v>129</v>
      </c>
    </row>
    <row r="116" spans="5:10" ht="17">
      <c r="E116" s="62" t="s">
        <v>394</v>
      </c>
      <c r="F116" s="410" t="s">
        <v>369</v>
      </c>
      <c r="G116" s="34" t="s">
        <v>406</v>
      </c>
      <c r="H116" s="62" t="s">
        <v>402</v>
      </c>
      <c r="I116" s="34" t="s">
        <v>129</v>
      </c>
      <c r="J116" s="34" t="s">
        <v>129</v>
      </c>
    </row>
    <row r="117" spans="5:10" ht="17">
      <c r="E117" s="62" t="s">
        <v>394</v>
      </c>
      <c r="F117" s="62" t="s">
        <v>370</v>
      </c>
      <c r="G117" s="34" t="s">
        <v>406</v>
      </c>
      <c r="H117" s="62" t="s">
        <v>402</v>
      </c>
      <c r="I117" s="34" t="s">
        <v>129</v>
      </c>
      <c r="J117" s="34" t="s">
        <v>129</v>
      </c>
    </row>
    <row r="118" spans="5:10" ht="34">
      <c r="E118" s="62" t="s">
        <v>395</v>
      </c>
      <c r="F118" s="62" t="s">
        <v>371</v>
      </c>
      <c r="G118" s="34" t="s">
        <v>408</v>
      </c>
      <c r="H118" s="62" t="s">
        <v>402</v>
      </c>
      <c r="I118" s="34" t="s">
        <v>129</v>
      </c>
      <c r="J118" s="34" t="s">
        <v>130</v>
      </c>
    </row>
    <row r="119" spans="5:10" ht="17">
      <c r="E119" s="62" t="s">
        <v>395</v>
      </c>
      <c r="F119" s="62" t="s">
        <v>372</v>
      </c>
      <c r="G119" s="34" t="s">
        <v>408</v>
      </c>
      <c r="H119" s="62" t="s">
        <v>402</v>
      </c>
      <c r="I119" s="34" t="s">
        <v>129</v>
      </c>
      <c r="J119" s="34" t="s">
        <v>130</v>
      </c>
    </row>
    <row r="120" spans="5:10" ht="34">
      <c r="E120" s="62" t="s">
        <v>395</v>
      </c>
      <c r="F120" s="62" t="s">
        <v>373</v>
      </c>
      <c r="G120" s="34" t="s">
        <v>409</v>
      </c>
      <c r="H120" s="62" t="s">
        <v>410</v>
      </c>
      <c r="I120" s="34" t="s">
        <v>131</v>
      </c>
      <c r="J120" s="34" t="s">
        <v>130</v>
      </c>
    </row>
    <row r="121" spans="5:10" ht="34">
      <c r="E121" s="62" t="s">
        <v>395</v>
      </c>
      <c r="F121" s="62" t="s">
        <v>374</v>
      </c>
      <c r="G121" s="34" t="s">
        <v>406</v>
      </c>
      <c r="H121" s="62" t="s">
        <v>404</v>
      </c>
      <c r="I121" s="34" t="s">
        <v>129</v>
      </c>
      <c r="J121" s="34" t="s">
        <v>129</v>
      </c>
    </row>
    <row r="122" spans="5:10" ht="34">
      <c r="E122" s="62" t="s">
        <v>395</v>
      </c>
      <c r="F122" s="62" t="s">
        <v>375</v>
      </c>
      <c r="G122" s="34" t="s">
        <v>409</v>
      </c>
      <c r="H122" s="62" t="s">
        <v>407</v>
      </c>
      <c r="I122" s="34" t="s">
        <v>131</v>
      </c>
      <c r="J122" s="34" t="s">
        <v>131</v>
      </c>
    </row>
    <row r="123" spans="5:10" ht="17">
      <c r="E123" s="62" t="s">
        <v>395</v>
      </c>
      <c r="F123" s="62" t="s">
        <v>376</v>
      </c>
      <c r="G123" s="34" t="s">
        <v>403</v>
      </c>
      <c r="H123" s="62" t="s">
        <v>407</v>
      </c>
      <c r="I123" s="34" t="s">
        <v>131</v>
      </c>
      <c r="J123" s="34" t="s">
        <v>130</v>
      </c>
    </row>
    <row r="124" spans="5:10" ht="17">
      <c r="E124" s="62" t="s">
        <v>395</v>
      </c>
      <c r="F124" s="409" t="s">
        <v>377</v>
      </c>
      <c r="G124" s="34" t="s">
        <v>406</v>
      </c>
      <c r="H124" s="62" t="s">
        <v>402</v>
      </c>
      <c r="I124" s="34" t="s">
        <v>129</v>
      </c>
      <c r="J124" s="34" t="s">
        <v>129</v>
      </c>
    </row>
    <row r="125" spans="5:10" ht="34">
      <c r="E125" s="407" t="s">
        <v>395</v>
      </c>
      <c r="F125" s="412" t="s">
        <v>563</v>
      </c>
      <c r="G125" s="408" t="s">
        <v>406</v>
      </c>
      <c r="H125" s="62" t="s">
        <v>410</v>
      </c>
      <c r="I125" s="34" t="s">
        <v>131</v>
      </c>
      <c r="J125" s="34" t="s">
        <v>130</v>
      </c>
    </row>
    <row r="126" spans="5:10" ht="51">
      <c r="E126" s="407" t="s">
        <v>395</v>
      </c>
      <c r="F126" s="412" t="s">
        <v>564</v>
      </c>
      <c r="G126" s="408" t="s">
        <v>403</v>
      </c>
      <c r="H126" s="62" t="s">
        <v>404</v>
      </c>
      <c r="I126" s="34" t="s">
        <v>130</v>
      </c>
      <c r="J126" s="34" t="s">
        <v>129</v>
      </c>
    </row>
    <row r="127" spans="5:10" ht="17">
      <c r="E127" s="62" t="s">
        <v>396</v>
      </c>
      <c r="F127" s="410" t="s">
        <v>378</v>
      </c>
      <c r="G127" s="34" t="s">
        <v>403</v>
      </c>
      <c r="H127" s="62" t="s">
        <v>407</v>
      </c>
      <c r="I127" s="34" t="s">
        <v>130</v>
      </c>
      <c r="J127" s="34" t="s">
        <v>129</v>
      </c>
    </row>
    <row r="128" spans="5:10" ht="17">
      <c r="E128" s="62" t="s">
        <v>396</v>
      </c>
      <c r="F128" s="62" t="s">
        <v>379</v>
      </c>
      <c r="G128" s="34" t="s">
        <v>408</v>
      </c>
      <c r="H128" s="62" t="s">
        <v>402</v>
      </c>
      <c r="I128" s="34" t="s">
        <v>129</v>
      </c>
      <c r="J128" s="34" t="s">
        <v>129</v>
      </c>
    </row>
    <row r="129" spans="1:16384" s="58" customFormat="1" ht="17">
      <c r="A129"/>
      <c r="B129"/>
      <c r="C129"/>
      <c r="D129"/>
      <c r="E129" s="62" t="s">
        <v>396</v>
      </c>
      <c r="F129" s="62" t="s">
        <v>380</v>
      </c>
      <c r="G129" s="34" t="s">
        <v>408</v>
      </c>
      <c r="H129" s="62" t="s">
        <v>402</v>
      </c>
      <c r="I129" s="34" t="s">
        <v>129</v>
      </c>
      <c r="J129" s="34" t="s">
        <v>129</v>
      </c>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c r="ZB129"/>
      <c r="ZC129"/>
      <c r="ZD129"/>
      <c r="ZE129"/>
      <c r="ZF129"/>
      <c r="ZG129"/>
      <c r="ZH129"/>
      <c r="ZI129"/>
      <c r="ZJ129"/>
      <c r="ZK129"/>
      <c r="ZL129"/>
      <c r="ZM129"/>
      <c r="ZN129"/>
      <c r="ZO129"/>
      <c r="ZP129"/>
      <c r="ZQ129"/>
      <c r="ZR129"/>
      <c r="ZS129"/>
      <c r="ZT129"/>
      <c r="ZU129"/>
      <c r="ZV129"/>
      <c r="ZW129"/>
      <c r="ZX129"/>
      <c r="ZY129"/>
      <c r="ZZ129"/>
      <c r="AAA129"/>
      <c r="AAB129"/>
      <c r="AAC129"/>
      <c r="AAD129"/>
      <c r="AAE129"/>
      <c r="AAF129"/>
      <c r="AAG129"/>
      <c r="AAH129"/>
      <c r="AAI129"/>
      <c r="AAJ129"/>
      <c r="AAK129"/>
      <c r="AAL129"/>
      <c r="AAM129"/>
      <c r="AAN129"/>
      <c r="AAO129"/>
      <c r="AAP129"/>
      <c r="AAQ129"/>
      <c r="AAR129"/>
      <c r="AAS129"/>
      <c r="AAT129"/>
      <c r="AAU129"/>
      <c r="AAV129"/>
      <c r="AAW129"/>
      <c r="AAX129"/>
      <c r="AAY129"/>
      <c r="AAZ129"/>
      <c r="ABA129"/>
      <c r="ABB129"/>
      <c r="ABC129"/>
      <c r="ABD129"/>
      <c r="ABE129"/>
      <c r="ABF129"/>
      <c r="ABG129"/>
      <c r="ABH129"/>
      <c r="ABI129"/>
      <c r="ABJ129"/>
      <c r="ABK129"/>
      <c r="ABL129"/>
      <c r="ABM129"/>
      <c r="ABN129"/>
      <c r="ABO129"/>
      <c r="ABP129"/>
      <c r="ABQ129"/>
      <c r="ABR129"/>
      <c r="ABS129"/>
      <c r="ABT129"/>
      <c r="ABU129"/>
      <c r="ABV129"/>
      <c r="ABW129"/>
      <c r="ABX129"/>
      <c r="ABY129"/>
      <c r="ABZ129"/>
      <c r="ACA129"/>
      <c r="ACB129"/>
      <c r="ACC129"/>
      <c r="ACD129"/>
      <c r="ACE129"/>
      <c r="ACF129"/>
      <c r="ACG129"/>
      <c r="ACH129"/>
      <c r="ACI129"/>
      <c r="ACJ129"/>
      <c r="ACK129"/>
      <c r="ACL129"/>
      <c r="ACM129"/>
      <c r="ACN129"/>
      <c r="ACO129"/>
      <c r="ACP129"/>
      <c r="ACQ129"/>
      <c r="ACR129"/>
      <c r="ACS129"/>
      <c r="ACT129"/>
      <c r="ACU129"/>
      <c r="ACV129"/>
      <c r="ACW129"/>
      <c r="ACX129"/>
      <c r="ACY129"/>
      <c r="ACZ129"/>
      <c r="ADA129"/>
      <c r="ADB129"/>
      <c r="ADC129"/>
      <c r="ADD129"/>
      <c r="ADE129"/>
      <c r="ADF129"/>
      <c r="ADG129"/>
      <c r="ADH129"/>
      <c r="ADI129"/>
      <c r="ADJ129"/>
      <c r="ADK129"/>
      <c r="ADL129"/>
      <c r="ADM129"/>
      <c r="ADN129"/>
      <c r="ADO129"/>
      <c r="ADP129"/>
      <c r="ADQ129"/>
      <c r="ADR129"/>
      <c r="ADS129"/>
      <c r="ADT129"/>
      <c r="ADU129"/>
      <c r="ADV129"/>
      <c r="ADW129"/>
      <c r="ADX129"/>
      <c r="ADY129"/>
      <c r="ADZ129"/>
      <c r="AEA129"/>
      <c r="AEB129"/>
      <c r="AEC129"/>
      <c r="AED129"/>
      <c r="AEE129"/>
      <c r="AEF129"/>
      <c r="AEG129"/>
      <c r="AEH129"/>
      <c r="AEI129"/>
      <c r="AEJ129"/>
      <c r="AEK129"/>
      <c r="AEL129"/>
      <c r="AEM129"/>
      <c r="AEN129"/>
      <c r="AEO129"/>
      <c r="AEP129"/>
      <c r="AEQ129"/>
      <c r="AER129"/>
      <c r="AES129"/>
      <c r="AET129"/>
      <c r="AEU129"/>
      <c r="AEV129"/>
      <c r="AEW129"/>
      <c r="AEX129"/>
      <c r="AEY129"/>
      <c r="AEZ129"/>
      <c r="AFA129"/>
      <c r="AFB129"/>
      <c r="AFC129"/>
      <c r="AFD129"/>
      <c r="AFE129"/>
      <c r="AFF129"/>
      <c r="AFG129"/>
      <c r="AFH129"/>
      <c r="AFI129"/>
      <c r="AFJ129"/>
      <c r="AFK129"/>
      <c r="AFL129"/>
      <c r="AFM129"/>
      <c r="AFN129"/>
      <c r="AFO129"/>
      <c r="AFP129"/>
      <c r="AFQ129"/>
      <c r="AFR129"/>
      <c r="AFS129"/>
      <c r="AFT129"/>
      <c r="AFU129"/>
      <c r="AFV129"/>
      <c r="AFW129"/>
      <c r="AFX129"/>
      <c r="AFY129"/>
      <c r="AFZ129"/>
      <c r="AGA129"/>
      <c r="AGB129"/>
      <c r="AGC129"/>
      <c r="AGD129"/>
      <c r="AGE129"/>
      <c r="AGF129"/>
      <c r="AGG129"/>
      <c r="AGH129"/>
      <c r="AGI129"/>
      <c r="AGJ129"/>
      <c r="AGK129"/>
      <c r="AGL129"/>
      <c r="AGM129"/>
      <c r="AGN129"/>
      <c r="AGO129"/>
      <c r="AGP129"/>
      <c r="AGQ129"/>
      <c r="AGR129"/>
      <c r="AGS129"/>
      <c r="AGT129"/>
      <c r="AGU129"/>
      <c r="AGV129"/>
      <c r="AGW129"/>
      <c r="AGX129"/>
      <c r="AGY129"/>
      <c r="AGZ129"/>
      <c r="AHA129"/>
      <c r="AHB129"/>
      <c r="AHC129"/>
      <c r="AHD129"/>
      <c r="AHE129"/>
      <c r="AHF129"/>
      <c r="AHG129"/>
      <c r="AHH129"/>
      <c r="AHI129"/>
      <c r="AHJ129"/>
      <c r="AHK129"/>
      <c r="AHL129"/>
      <c r="AHM129"/>
      <c r="AHN129"/>
      <c r="AHO129"/>
      <c r="AHP129"/>
      <c r="AHQ129"/>
      <c r="AHR129"/>
      <c r="AHS129"/>
      <c r="AHT129"/>
      <c r="AHU129"/>
      <c r="AHV129"/>
      <c r="AHW129"/>
      <c r="AHX129"/>
      <c r="AHY129"/>
      <c r="AHZ129"/>
      <c r="AIA129"/>
      <c r="AIB129"/>
      <c r="AIC129"/>
      <c r="AID129"/>
      <c r="AIE129"/>
      <c r="AIF129"/>
      <c r="AIG129"/>
      <c r="AIH129"/>
      <c r="AII129"/>
      <c r="AIJ129"/>
      <c r="AIK129"/>
      <c r="AIL129"/>
      <c r="AIM129"/>
      <c r="AIN129"/>
      <c r="AIO129"/>
      <c r="AIP129"/>
      <c r="AIQ129"/>
      <c r="AIR129"/>
      <c r="AIS129"/>
      <c r="AIT129"/>
      <c r="AIU129"/>
      <c r="AIV129"/>
      <c r="AIW129"/>
      <c r="AIX129"/>
      <c r="AIY129"/>
      <c r="AIZ129"/>
      <c r="AJA129"/>
      <c r="AJB129"/>
      <c r="AJC129"/>
      <c r="AJD129"/>
      <c r="AJE129"/>
      <c r="AJF129"/>
      <c r="AJG129"/>
      <c r="AJH129"/>
      <c r="AJI129"/>
      <c r="AJJ129"/>
      <c r="AJK129"/>
      <c r="AJL129"/>
      <c r="AJM129"/>
      <c r="AJN129"/>
      <c r="AJO129"/>
      <c r="AJP129"/>
      <c r="AJQ129"/>
      <c r="AJR129"/>
      <c r="AJS129"/>
      <c r="AJT129"/>
      <c r="AJU129"/>
      <c r="AJV129"/>
      <c r="AJW129"/>
      <c r="AJX129"/>
      <c r="AJY129"/>
      <c r="AJZ129"/>
      <c r="AKA129"/>
      <c r="AKB129"/>
      <c r="AKC129"/>
      <c r="AKD129"/>
      <c r="AKE129"/>
      <c r="AKF129"/>
      <c r="AKG129"/>
      <c r="AKH129"/>
      <c r="AKI129"/>
      <c r="AKJ129"/>
      <c r="AKK129"/>
      <c r="AKL129"/>
      <c r="AKM129"/>
      <c r="AKN129"/>
      <c r="AKO129"/>
      <c r="AKP129"/>
      <c r="AKQ129"/>
      <c r="AKR129"/>
      <c r="AKS129"/>
      <c r="AKT129"/>
      <c r="AKU129"/>
      <c r="AKV129"/>
      <c r="AKW129"/>
      <c r="AKX129"/>
      <c r="AKY129"/>
      <c r="AKZ129"/>
      <c r="ALA129"/>
      <c r="ALB129"/>
      <c r="ALC129"/>
      <c r="ALD129"/>
      <c r="ALE129"/>
      <c r="ALF129"/>
      <c r="ALG129"/>
      <c r="ALH129"/>
      <c r="ALI129"/>
      <c r="ALJ129"/>
      <c r="ALK129"/>
      <c r="ALL129"/>
      <c r="ALM129"/>
      <c r="ALN129"/>
      <c r="ALO129"/>
      <c r="ALP129"/>
      <c r="ALQ129"/>
      <c r="ALR129"/>
      <c r="ALS129"/>
      <c r="ALT129"/>
      <c r="ALU129"/>
      <c r="ALV129"/>
      <c r="ALW129"/>
      <c r="ALX129"/>
      <c r="ALY129"/>
      <c r="ALZ129"/>
      <c r="AMA129"/>
      <c r="AMB129"/>
      <c r="AMC129"/>
      <c r="AMD129"/>
      <c r="AME129"/>
      <c r="AMF129"/>
      <c r="AMG129"/>
      <c r="AMH129"/>
      <c r="AMI129"/>
      <c r="AMJ129"/>
      <c r="AMK129"/>
      <c r="AML129"/>
      <c r="AMM129"/>
      <c r="AMN129"/>
      <c r="AMO129"/>
      <c r="AMP129"/>
      <c r="AMQ129"/>
      <c r="AMR129"/>
      <c r="AMS129"/>
      <c r="AMT129"/>
      <c r="AMU129"/>
      <c r="AMV129"/>
      <c r="AMW129"/>
      <c r="AMX129"/>
      <c r="AMY129"/>
      <c r="AMZ129"/>
      <c r="ANA129"/>
      <c r="ANB129"/>
      <c r="ANC129"/>
      <c r="AND129"/>
      <c r="ANE129"/>
      <c r="ANF129"/>
      <c r="ANG129"/>
      <c r="ANH129"/>
      <c r="ANI129"/>
      <c r="ANJ129"/>
      <c r="ANK129"/>
      <c r="ANL129"/>
      <c r="ANM129"/>
      <c r="ANN129"/>
      <c r="ANO129"/>
      <c r="ANP129"/>
      <c r="ANQ129"/>
      <c r="ANR129"/>
      <c r="ANS129"/>
      <c r="ANT129"/>
      <c r="ANU129"/>
      <c r="ANV129"/>
      <c r="ANW129"/>
      <c r="ANX129"/>
      <c r="ANY129"/>
      <c r="ANZ129"/>
      <c r="AOA129"/>
      <c r="AOB129"/>
      <c r="AOC129"/>
      <c r="AOD129"/>
      <c r="AOE129"/>
      <c r="AOF129"/>
      <c r="AOG129"/>
      <c r="AOH129"/>
      <c r="AOI129"/>
      <c r="AOJ129"/>
      <c r="AOK129"/>
      <c r="AOL129"/>
      <c r="AOM129"/>
      <c r="AON129"/>
      <c r="AOO129"/>
      <c r="AOP129"/>
      <c r="AOQ129"/>
      <c r="AOR129"/>
      <c r="AOS129"/>
      <c r="AOT129"/>
      <c r="AOU129"/>
      <c r="AOV129"/>
      <c r="AOW129"/>
      <c r="AOX129"/>
      <c r="AOY129"/>
      <c r="AOZ129"/>
      <c r="APA129"/>
      <c r="APB129"/>
      <c r="APC129"/>
      <c r="APD129"/>
      <c r="APE129"/>
      <c r="APF129"/>
      <c r="APG129"/>
      <c r="APH129"/>
      <c r="API129"/>
      <c r="APJ129"/>
      <c r="APK129"/>
      <c r="APL129"/>
      <c r="APM129"/>
      <c r="APN129"/>
      <c r="APO129"/>
      <c r="APP129"/>
      <c r="APQ129"/>
      <c r="APR129"/>
      <c r="APS129"/>
      <c r="APT129"/>
      <c r="APU129"/>
      <c r="APV129"/>
      <c r="APW129"/>
      <c r="APX129"/>
      <c r="APY129"/>
      <c r="APZ129"/>
      <c r="AQA129"/>
      <c r="AQB129"/>
      <c r="AQC129"/>
      <c r="AQD129"/>
      <c r="AQE129"/>
      <c r="AQF129"/>
      <c r="AQG129"/>
      <c r="AQH129"/>
      <c r="AQI129"/>
      <c r="AQJ129"/>
      <c r="AQK129"/>
      <c r="AQL129"/>
      <c r="AQM129"/>
      <c r="AQN129"/>
      <c r="AQO129"/>
      <c r="AQP129"/>
      <c r="AQQ129"/>
      <c r="AQR129"/>
      <c r="AQS129"/>
      <c r="AQT129"/>
      <c r="AQU129"/>
      <c r="AQV129"/>
      <c r="AQW129"/>
      <c r="AQX129"/>
      <c r="AQY129"/>
      <c r="AQZ129"/>
      <c r="ARA129"/>
      <c r="ARB129"/>
      <c r="ARC129"/>
      <c r="ARD129"/>
      <c r="ARE129"/>
      <c r="ARF129"/>
      <c r="ARG129"/>
      <c r="ARH129"/>
      <c r="ARI129"/>
      <c r="ARJ129"/>
      <c r="ARK129"/>
      <c r="ARL129"/>
      <c r="ARM129"/>
      <c r="ARN129"/>
      <c r="ARO129"/>
      <c r="ARP129"/>
      <c r="ARQ129"/>
      <c r="ARR129"/>
      <c r="ARS129"/>
      <c r="ART129"/>
      <c r="ARU129"/>
      <c r="ARV129"/>
      <c r="ARW129"/>
      <c r="ARX129"/>
      <c r="ARY129"/>
      <c r="ARZ129"/>
      <c r="ASA129"/>
      <c r="ASB129"/>
      <c r="ASC129"/>
      <c r="ASD129"/>
      <c r="ASE129"/>
      <c r="ASF129"/>
      <c r="ASG129"/>
      <c r="ASH129"/>
      <c r="ASI129"/>
      <c r="ASJ129"/>
      <c r="ASK129"/>
      <c r="ASL129"/>
      <c r="ASM129"/>
      <c r="ASN129"/>
      <c r="ASO129"/>
      <c r="ASP129"/>
      <c r="ASQ129"/>
      <c r="ASR129"/>
      <c r="ASS129"/>
      <c r="AST129"/>
      <c r="ASU129"/>
      <c r="ASV129"/>
      <c r="ASW129"/>
      <c r="ASX129"/>
      <c r="ASY129"/>
      <c r="ASZ129"/>
      <c r="ATA129"/>
      <c r="ATB129"/>
      <c r="ATC129"/>
      <c r="ATD129"/>
      <c r="ATE129"/>
      <c r="ATF129"/>
      <c r="ATG129"/>
      <c r="ATH129"/>
      <c r="ATI129"/>
      <c r="ATJ129"/>
      <c r="ATK129"/>
      <c r="ATL129"/>
      <c r="ATM129"/>
      <c r="ATN129"/>
      <c r="ATO129"/>
      <c r="ATP129"/>
      <c r="ATQ129"/>
      <c r="ATR129"/>
      <c r="ATS129"/>
      <c r="ATT129"/>
      <c r="ATU129"/>
      <c r="ATV129"/>
      <c r="ATW129"/>
      <c r="ATX129"/>
      <c r="ATY129"/>
      <c r="ATZ129"/>
      <c r="AUA129"/>
      <c r="AUB129"/>
      <c r="AUC129"/>
      <c r="AUD129"/>
      <c r="AUE129"/>
      <c r="AUF129"/>
      <c r="AUG129"/>
      <c r="AUH129"/>
      <c r="AUI129"/>
      <c r="AUJ129"/>
      <c r="AUK129"/>
      <c r="AUL129"/>
      <c r="AUM129"/>
      <c r="AUN129"/>
      <c r="AUO129"/>
      <c r="AUP129"/>
      <c r="AUQ129"/>
      <c r="AUR129"/>
      <c r="AUS129"/>
      <c r="AUT129"/>
      <c r="AUU129"/>
      <c r="AUV129"/>
      <c r="AUW129"/>
      <c r="AUX129"/>
      <c r="AUY129"/>
      <c r="AUZ129"/>
      <c r="AVA129"/>
      <c r="AVB129"/>
      <c r="AVC129"/>
      <c r="AVD129"/>
      <c r="AVE129"/>
      <c r="AVF129"/>
      <c r="AVG129"/>
      <c r="AVH129"/>
      <c r="AVI129"/>
      <c r="AVJ129"/>
      <c r="AVK129"/>
      <c r="AVL129"/>
      <c r="AVM129"/>
      <c r="AVN129"/>
      <c r="AVO129"/>
      <c r="AVP129"/>
      <c r="AVQ129"/>
      <c r="AVR129"/>
      <c r="AVS129"/>
      <c r="AVT129"/>
      <c r="AVU129"/>
      <c r="AVV129"/>
      <c r="AVW129"/>
      <c r="AVX129"/>
      <c r="AVY129"/>
      <c r="AVZ129"/>
      <c r="AWA129"/>
      <c r="AWB129"/>
      <c r="AWC129"/>
      <c r="AWD129"/>
      <c r="AWE129"/>
      <c r="AWF129"/>
      <c r="AWG129"/>
      <c r="AWH129"/>
      <c r="AWI129"/>
      <c r="AWJ129"/>
      <c r="AWK129"/>
      <c r="AWL129"/>
      <c r="AWM129"/>
      <c r="AWN129"/>
      <c r="AWO129"/>
      <c r="AWP129"/>
      <c r="AWQ129"/>
      <c r="AWR129"/>
      <c r="AWS129"/>
      <c r="AWT129"/>
      <c r="AWU129"/>
      <c r="AWV129"/>
      <c r="AWW129"/>
      <c r="AWX129"/>
      <c r="AWY129"/>
      <c r="AWZ129"/>
      <c r="AXA129"/>
      <c r="AXB129"/>
      <c r="AXC129"/>
      <c r="AXD129"/>
      <c r="AXE129"/>
      <c r="AXF129"/>
      <c r="AXG129"/>
      <c r="AXH129"/>
      <c r="AXI129"/>
      <c r="AXJ129"/>
      <c r="AXK129"/>
      <c r="AXL129"/>
      <c r="AXM129"/>
      <c r="AXN129"/>
      <c r="AXO129"/>
      <c r="AXP129"/>
      <c r="AXQ129"/>
      <c r="AXR129"/>
      <c r="AXS129"/>
      <c r="AXT129"/>
      <c r="AXU129"/>
      <c r="AXV129"/>
      <c r="AXW129"/>
      <c r="AXX129"/>
      <c r="AXY129"/>
      <c r="AXZ129"/>
      <c r="AYA129"/>
      <c r="AYB129"/>
      <c r="AYC129"/>
      <c r="AYD129"/>
      <c r="AYE129"/>
      <c r="AYF129"/>
      <c r="AYG129"/>
      <c r="AYH129"/>
      <c r="AYI129"/>
      <c r="AYJ129"/>
      <c r="AYK129"/>
      <c r="AYL129"/>
      <c r="AYM129"/>
      <c r="AYN129"/>
      <c r="AYO129"/>
      <c r="AYP129"/>
      <c r="AYQ129"/>
      <c r="AYR129"/>
      <c r="AYS129"/>
      <c r="AYT129"/>
      <c r="AYU129"/>
      <c r="AYV129"/>
      <c r="AYW129"/>
      <c r="AYX129"/>
      <c r="AYY129"/>
      <c r="AYZ129"/>
      <c r="AZA129"/>
      <c r="AZB129"/>
      <c r="AZC129"/>
      <c r="AZD129"/>
      <c r="AZE129"/>
      <c r="AZF129"/>
      <c r="AZG129"/>
      <c r="AZH129"/>
      <c r="AZI129"/>
      <c r="AZJ129"/>
      <c r="AZK129"/>
      <c r="AZL129"/>
      <c r="AZM129"/>
      <c r="AZN129"/>
      <c r="AZO129"/>
      <c r="AZP129"/>
      <c r="AZQ129"/>
      <c r="AZR129"/>
      <c r="AZS129"/>
      <c r="AZT129"/>
      <c r="AZU129"/>
      <c r="AZV129"/>
      <c r="AZW129"/>
      <c r="AZX129"/>
      <c r="AZY129"/>
      <c r="AZZ129"/>
      <c r="BAA129"/>
      <c r="BAB129"/>
      <c r="BAC129"/>
      <c r="BAD129"/>
      <c r="BAE129"/>
      <c r="BAF129"/>
      <c r="BAG129"/>
      <c r="BAH129"/>
      <c r="BAI129"/>
      <c r="BAJ129"/>
      <c r="BAK129"/>
      <c r="BAL129"/>
      <c r="BAM129"/>
      <c r="BAN129"/>
      <c r="BAO129"/>
      <c r="BAP129"/>
      <c r="BAQ129"/>
      <c r="BAR129"/>
      <c r="BAS129"/>
      <c r="BAT129"/>
      <c r="BAU129"/>
      <c r="BAV129"/>
      <c r="BAW129"/>
      <c r="BAX129"/>
      <c r="BAY129"/>
      <c r="BAZ129"/>
      <c r="BBA129"/>
      <c r="BBB129"/>
      <c r="BBC129"/>
      <c r="BBD129"/>
      <c r="BBE129"/>
      <c r="BBF129"/>
      <c r="BBG129"/>
      <c r="BBH129"/>
      <c r="BBI129"/>
      <c r="BBJ129"/>
      <c r="BBK129"/>
      <c r="BBL129"/>
      <c r="BBM129"/>
      <c r="BBN129"/>
      <c r="BBO129"/>
      <c r="BBP129"/>
      <c r="BBQ129"/>
      <c r="BBR129"/>
      <c r="BBS129"/>
      <c r="BBT129"/>
      <c r="BBU129"/>
      <c r="BBV129"/>
      <c r="BBW129"/>
      <c r="BBX129"/>
      <c r="BBY129"/>
      <c r="BBZ129"/>
      <c r="BCA129"/>
      <c r="BCB129"/>
      <c r="BCC129"/>
      <c r="BCD129"/>
      <c r="BCE129"/>
      <c r="BCF129"/>
      <c r="BCG129"/>
      <c r="BCH129"/>
      <c r="BCI129"/>
      <c r="BCJ129"/>
      <c r="BCK129"/>
      <c r="BCL129"/>
      <c r="BCM129"/>
      <c r="BCN129"/>
      <c r="BCO129"/>
      <c r="BCP129"/>
      <c r="BCQ129"/>
      <c r="BCR129"/>
      <c r="BCS129"/>
      <c r="BCT129"/>
      <c r="BCU129"/>
      <c r="BCV129"/>
      <c r="BCW129"/>
      <c r="BCX129"/>
      <c r="BCY129"/>
      <c r="BCZ129"/>
      <c r="BDA129"/>
      <c r="BDB129"/>
      <c r="BDC129"/>
      <c r="BDD129"/>
      <c r="BDE129"/>
      <c r="BDF129"/>
      <c r="BDG129"/>
      <c r="BDH129"/>
      <c r="BDI129"/>
      <c r="BDJ129"/>
      <c r="BDK129"/>
      <c r="BDL129"/>
      <c r="BDM129"/>
      <c r="BDN129"/>
      <c r="BDO129"/>
      <c r="BDP129"/>
      <c r="BDQ129"/>
      <c r="BDR129"/>
      <c r="BDS129"/>
      <c r="BDT129"/>
      <c r="BDU129"/>
      <c r="BDV129"/>
      <c r="BDW129"/>
      <c r="BDX129"/>
      <c r="BDY129"/>
      <c r="BDZ129"/>
      <c r="BEA129"/>
      <c r="BEB129"/>
      <c r="BEC129"/>
      <c r="BED129"/>
      <c r="BEE129"/>
      <c r="BEF129"/>
      <c r="BEG129"/>
      <c r="BEH129"/>
      <c r="BEI129"/>
      <c r="BEJ129"/>
      <c r="BEK129"/>
      <c r="BEL129"/>
      <c r="BEM129"/>
      <c r="BEN129"/>
      <c r="BEO129"/>
      <c r="BEP129"/>
      <c r="BEQ129"/>
      <c r="BER129"/>
      <c r="BES129"/>
      <c r="BET129"/>
      <c r="BEU129"/>
      <c r="BEV129"/>
      <c r="BEW129"/>
      <c r="BEX129"/>
      <c r="BEY129"/>
      <c r="BEZ129"/>
      <c r="BFA129"/>
      <c r="BFB129"/>
      <c r="BFC129"/>
      <c r="BFD129"/>
      <c r="BFE129"/>
      <c r="BFF129"/>
      <c r="BFG129"/>
      <c r="BFH129"/>
      <c r="BFI129"/>
      <c r="BFJ129"/>
      <c r="BFK129"/>
      <c r="BFL129"/>
      <c r="BFM129"/>
      <c r="BFN129"/>
      <c r="BFO129"/>
      <c r="BFP129"/>
      <c r="BFQ129"/>
      <c r="BFR129"/>
      <c r="BFS129"/>
      <c r="BFT129"/>
      <c r="BFU129"/>
      <c r="BFV129"/>
      <c r="BFW129"/>
      <c r="BFX129"/>
      <c r="BFY129"/>
      <c r="BFZ129"/>
      <c r="BGA129"/>
      <c r="BGB129"/>
      <c r="BGC129"/>
      <c r="BGD129"/>
      <c r="BGE129"/>
      <c r="BGF129"/>
      <c r="BGG129"/>
      <c r="BGH129"/>
      <c r="BGI129"/>
      <c r="BGJ129"/>
      <c r="BGK129"/>
      <c r="BGL129"/>
      <c r="BGM129"/>
      <c r="BGN129"/>
      <c r="BGO129"/>
      <c r="BGP129"/>
      <c r="BGQ129"/>
      <c r="BGR129"/>
      <c r="BGS129"/>
      <c r="BGT129"/>
      <c r="BGU129"/>
      <c r="BGV129"/>
      <c r="BGW129"/>
      <c r="BGX129"/>
      <c r="BGY129"/>
      <c r="BGZ129"/>
      <c r="BHA129"/>
      <c r="BHB129"/>
      <c r="BHC129"/>
      <c r="BHD129"/>
      <c r="BHE129"/>
      <c r="BHF129"/>
      <c r="BHG129"/>
      <c r="BHH129"/>
      <c r="BHI129"/>
      <c r="BHJ129"/>
      <c r="BHK129"/>
      <c r="BHL129"/>
      <c r="BHM129"/>
      <c r="BHN129"/>
      <c r="BHO129"/>
      <c r="BHP129"/>
      <c r="BHQ129"/>
      <c r="BHR129"/>
      <c r="BHS129"/>
      <c r="BHT129"/>
      <c r="BHU129"/>
      <c r="BHV129"/>
      <c r="BHW129"/>
      <c r="BHX129"/>
      <c r="BHY129"/>
      <c r="BHZ129"/>
      <c r="BIA129"/>
      <c r="BIB129"/>
      <c r="BIC129"/>
      <c r="BID129"/>
      <c r="BIE129"/>
      <c r="BIF129"/>
      <c r="BIG129"/>
      <c r="BIH129"/>
      <c r="BII129"/>
      <c r="BIJ129"/>
      <c r="BIK129"/>
      <c r="BIL129"/>
      <c r="BIM129"/>
      <c r="BIN129"/>
      <c r="BIO129"/>
      <c r="BIP129"/>
      <c r="BIQ129"/>
      <c r="BIR129"/>
      <c r="BIS129"/>
      <c r="BIT129"/>
      <c r="BIU129"/>
      <c r="BIV129"/>
      <c r="BIW129"/>
      <c r="BIX129"/>
      <c r="BIY129"/>
      <c r="BIZ129"/>
      <c r="BJA129"/>
      <c r="BJB129"/>
      <c r="BJC129"/>
      <c r="BJD129"/>
      <c r="BJE129"/>
      <c r="BJF129"/>
      <c r="BJG129"/>
      <c r="BJH129"/>
      <c r="BJI129"/>
      <c r="BJJ129"/>
      <c r="BJK129"/>
      <c r="BJL129"/>
      <c r="BJM129"/>
      <c r="BJN129"/>
      <c r="BJO129"/>
      <c r="BJP129"/>
      <c r="BJQ129"/>
      <c r="BJR129"/>
      <c r="BJS129"/>
      <c r="BJT129"/>
      <c r="BJU129"/>
      <c r="BJV129"/>
      <c r="BJW129"/>
      <c r="BJX129"/>
      <c r="BJY129"/>
      <c r="BJZ129"/>
      <c r="BKA129"/>
      <c r="BKB129"/>
      <c r="BKC129"/>
      <c r="BKD129"/>
      <c r="BKE129"/>
      <c r="BKF129"/>
      <c r="BKG129"/>
      <c r="BKH129"/>
      <c r="BKI129"/>
      <c r="BKJ129"/>
      <c r="BKK129"/>
      <c r="BKL129"/>
      <c r="BKM129"/>
      <c r="BKN129"/>
      <c r="BKO129"/>
      <c r="BKP129"/>
      <c r="BKQ129"/>
      <c r="BKR129"/>
      <c r="BKS129"/>
      <c r="BKT129"/>
      <c r="BKU129"/>
      <c r="BKV129"/>
      <c r="BKW129"/>
      <c r="BKX129"/>
      <c r="BKY129"/>
      <c r="BKZ129"/>
      <c r="BLA129"/>
      <c r="BLB129"/>
      <c r="BLC129"/>
      <c r="BLD129"/>
      <c r="BLE129"/>
      <c r="BLF129"/>
      <c r="BLG129"/>
      <c r="BLH129"/>
      <c r="BLI129"/>
      <c r="BLJ129"/>
      <c r="BLK129"/>
      <c r="BLL129"/>
      <c r="BLM129"/>
      <c r="BLN129"/>
      <c r="BLO129"/>
      <c r="BLP129"/>
      <c r="BLQ129"/>
      <c r="BLR129"/>
      <c r="BLS129"/>
      <c r="BLT129"/>
      <c r="BLU129"/>
      <c r="BLV129"/>
      <c r="BLW129"/>
      <c r="BLX129"/>
      <c r="BLY129"/>
      <c r="BLZ129"/>
      <c r="BMA129"/>
      <c r="BMB129"/>
      <c r="BMC129"/>
      <c r="BMD129"/>
      <c r="BME129"/>
      <c r="BMF129"/>
      <c r="BMG129"/>
      <c r="BMH129"/>
      <c r="BMI129"/>
      <c r="BMJ129"/>
      <c r="BMK129"/>
      <c r="BML129"/>
      <c r="BMM129"/>
      <c r="BMN129"/>
      <c r="BMO129"/>
      <c r="BMP129"/>
      <c r="BMQ129"/>
      <c r="BMR129"/>
      <c r="BMS129"/>
      <c r="BMT129"/>
      <c r="BMU129"/>
      <c r="BMV129"/>
      <c r="BMW129"/>
      <c r="BMX129"/>
      <c r="BMY129"/>
      <c r="BMZ129"/>
      <c r="BNA129"/>
      <c r="BNB129"/>
      <c r="BNC129"/>
      <c r="BND129"/>
      <c r="BNE129"/>
      <c r="BNF129"/>
      <c r="BNG129"/>
      <c r="BNH129"/>
      <c r="BNI129"/>
      <c r="BNJ129"/>
      <c r="BNK129"/>
      <c r="BNL129"/>
      <c r="BNM129"/>
      <c r="BNN129"/>
      <c r="BNO129"/>
      <c r="BNP129"/>
      <c r="BNQ129"/>
      <c r="BNR129"/>
      <c r="BNS129"/>
      <c r="BNT129"/>
      <c r="BNU129"/>
      <c r="BNV129"/>
      <c r="BNW129"/>
      <c r="BNX129"/>
      <c r="BNY129"/>
      <c r="BNZ129"/>
      <c r="BOA129"/>
      <c r="BOB129"/>
      <c r="BOC129"/>
      <c r="BOD129"/>
      <c r="BOE129"/>
      <c r="BOF129"/>
      <c r="BOG129"/>
      <c r="BOH129"/>
      <c r="BOI129"/>
      <c r="BOJ129"/>
      <c r="BOK129"/>
      <c r="BOL129"/>
      <c r="BOM129"/>
      <c r="BON129"/>
      <c r="BOO129"/>
      <c r="BOP129"/>
      <c r="BOQ129"/>
      <c r="BOR129"/>
      <c r="BOS129"/>
      <c r="BOT129"/>
      <c r="BOU129"/>
      <c r="BOV129"/>
      <c r="BOW129"/>
      <c r="BOX129"/>
      <c r="BOY129"/>
      <c r="BOZ129"/>
      <c r="BPA129"/>
      <c r="BPB129"/>
      <c r="BPC129"/>
      <c r="BPD129"/>
      <c r="BPE129"/>
      <c r="BPF129"/>
      <c r="BPG129"/>
      <c r="BPH129"/>
      <c r="BPI129"/>
      <c r="BPJ129"/>
      <c r="BPK129"/>
      <c r="BPL129"/>
      <c r="BPM129"/>
      <c r="BPN129"/>
      <c r="BPO129"/>
      <c r="BPP129"/>
      <c r="BPQ129"/>
      <c r="BPR129"/>
      <c r="BPS129"/>
      <c r="BPT129"/>
      <c r="BPU129"/>
      <c r="BPV129"/>
      <c r="BPW129"/>
      <c r="BPX129"/>
      <c r="BPY129"/>
      <c r="BPZ129"/>
      <c r="BQA129"/>
      <c r="BQB129"/>
      <c r="BQC129"/>
      <c r="BQD129"/>
      <c r="BQE129"/>
      <c r="BQF129"/>
      <c r="BQG129"/>
      <c r="BQH129"/>
      <c r="BQI129"/>
      <c r="BQJ129"/>
      <c r="BQK129"/>
      <c r="BQL129"/>
      <c r="BQM129"/>
      <c r="BQN129"/>
      <c r="BQO129"/>
      <c r="BQP129"/>
      <c r="BQQ129"/>
      <c r="BQR129"/>
      <c r="BQS129"/>
      <c r="BQT129"/>
      <c r="BQU129"/>
      <c r="BQV129"/>
      <c r="BQW129"/>
      <c r="BQX129"/>
      <c r="BQY129"/>
      <c r="BQZ129"/>
      <c r="BRA129"/>
      <c r="BRB129"/>
      <c r="BRC129"/>
      <c r="BRD129"/>
      <c r="BRE129"/>
      <c r="BRF129"/>
      <c r="BRG129"/>
      <c r="BRH129"/>
      <c r="BRI129"/>
      <c r="BRJ129"/>
      <c r="BRK129"/>
      <c r="BRL129"/>
      <c r="BRM129"/>
      <c r="BRN129"/>
      <c r="BRO129"/>
      <c r="BRP129"/>
      <c r="BRQ129"/>
      <c r="BRR129"/>
      <c r="BRS129"/>
      <c r="BRT129"/>
      <c r="BRU129"/>
      <c r="BRV129"/>
      <c r="BRW129"/>
      <c r="BRX129"/>
      <c r="BRY129"/>
      <c r="BRZ129"/>
      <c r="BSA129"/>
      <c r="BSB129"/>
      <c r="BSC129"/>
      <c r="BSD129"/>
      <c r="BSE129"/>
      <c r="BSF129"/>
      <c r="BSG129"/>
      <c r="BSH129"/>
      <c r="BSI129"/>
      <c r="BSJ129"/>
      <c r="BSK129"/>
      <c r="BSL129"/>
      <c r="BSM129"/>
      <c r="BSN129"/>
      <c r="BSO129"/>
      <c r="BSP129"/>
      <c r="BSQ129"/>
      <c r="BSR129"/>
      <c r="BSS129"/>
      <c r="BST129"/>
      <c r="BSU129"/>
      <c r="BSV129"/>
      <c r="BSW129"/>
      <c r="BSX129"/>
      <c r="BSY129"/>
      <c r="BSZ129"/>
      <c r="BTA129"/>
      <c r="BTB129"/>
      <c r="BTC129"/>
      <c r="BTD129"/>
      <c r="BTE129"/>
      <c r="BTF129"/>
      <c r="BTG129"/>
      <c r="BTH129"/>
      <c r="BTI129"/>
      <c r="BTJ129"/>
      <c r="BTK129"/>
      <c r="BTL129"/>
      <c r="BTM129"/>
      <c r="BTN129"/>
      <c r="BTO129"/>
      <c r="BTP129"/>
      <c r="BTQ129"/>
      <c r="BTR129"/>
      <c r="BTS129"/>
      <c r="BTT129"/>
      <c r="BTU129"/>
      <c r="BTV129"/>
      <c r="BTW129"/>
      <c r="BTX129"/>
      <c r="BTY129"/>
      <c r="BTZ129"/>
      <c r="BUA129"/>
      <c r="BUB129"/>
      <c r="BUC129"/>
      <c r="BUD129"/>
      <c r="BUE129"/>
      <c r="BUF129"/>
      <c r="BUG129"/>
      <c r="BUH129"/>
      <c r="BUI129"/>
      <c r="BUJ129"/>
      <c r="BUK129"/>
      <c r="BUL129"/>
      <c r="BUM129"/>
      <c r="BUN129"/>
      <c r="BUO129"/>
      <c r="BUP129"/>
      <c r="BUQ129"/>
      <c r="BUR129"/>
      <c r="BUS129"/>
      <c r="BUT129"/>
      <c r="BUU129"/>
      <c r="BUV129"/>
      <c r="BUW129"/>
      <c r="BUX129"/>
      <c r="BUY129"/>
      <c r="BUZ129"/>
      <c r="BVA129"/>
      <c r="BVB129"/>
      <c r="BVC129"/>
      <c r="BVD129"/>
      <c r="BVE129"/>
      <c r="BVF129"/>
      <c r="BVG129"/>
      <c r="BVH129"/>
      <c r="BVI129"/>
      <c r="BVJ129"/>
      <c r="BVK129"/>
      <c r="BVL129"/>
      <c r="BVM129"/>
      <c r="BVN129"/>
      <c r="BVO129"/>
      <c r="BVP129"/>
      <c r="BVQ129"/>
      <c r="BVR129"/>
      <c r="BVS129"/>
      <c r="BVT129"/>
      <c r="BVU129"/>
      <c r="BVV129"/>
      <c r="BVW129"/>
      <c r="BVX129"/>
      <c r="BVY129"/>
      <c r="BVZ129"/>
      <c r="BWA129"/>
      <c r="BWB129"/>
      <c r="BWC129"/>
      <c r="BWD129"/>
      <c r="BWE129"/>
      <c r="BWF129"/>
      <c r="BWG129"/>
      <c r="BWH129"/>
      <c r="BWI129"/>
      <c r="BWJ129"/>
      <c r="BWK129"/>
      <c r="BWL129"/>
      <c r="BWM129"/>
      <c r="BWN129"/>
      <c r="BWO129"/>
      <c r="BWP129"/>
      <c r="BWQ129"/>
      <c r="BWR129"/>
      <c r="BWS129"/>
      <c r="BWT129"/>
      <c r="BWU129"/>
      <c r="BWV129"/>
      <c r="BWW129"/>
      <c r="BWX129"/>
      <c r="BWY129"/>
      <c r="BWZ129"/>
      <c r="BXA129"/>
      <c r="BXB129"/>
      <c r="BXC129"/>
      <c r="BXD129"/>
      <c r="BXE129"/>
      <c r="BXF129"/>
      <c r="BXG129"/>
      <c r="BXH129"/>
      <c r="BXI129"/>
      <c r="BXJ129"/>
      <c r="BXK129"/>
      <c r="BXL129"/>
      <c r="BXM129"/>
      <c r="BXN129"/>
      <c r="BXO129"/>
      <c r="BXP129"/>
      <c r="BXQ129"/>
      <c r="BXR129"/>
      <c r="BXS129"/>
      <c r="BXT129"/>
      <c r="BXU129"/>
      <c r="BXV129"/>
      <c r="BXW129"/>
      <c r="BXX129"/>
      <c r="BXY129"/>
      <c r="BXZ129"/>
      <c r="BYA129"/>
      <c r="BYB129"/>
      <c r="BYC129"/>
      <c r="BYD129"/>
      <c r="BYE129"/>
      <c r="BYF129"/>
      <c r="BYG129"/>
      <c r="BYH129"/>
      <c r="BYI129"/>
      <c r="BYJ129"/>
      <c r="BYK129"/>
      <c r="BYL129"/>
      <c r="BYM129"/>
      <c r="BYN129"/>
      <c r="BYO129"/>
      <c r="BYP129"/>
      <c r="BYQ129"/>
      <c r="BYR129"/>
      <c r="BYS129"/>
      <c r="BYT129"/>
      <c r="BYU129"/>
      <c r="BYV129"/>
      <c r="BYW129"/>
      <c r="BYX129"/>
      <c r="BYY129"/>
      <c r="BYZ129"/>
      <c r="BZA129"/>
      <c r="BZB129"/>
      <c r="BZC129"/>
      <c r="BZD129"/>
      <c r="BZE129"/>
      <c r="BZF129"/>
      <c r="BZG129"/>
      <c r="BZH129"/>
      <c r="BZI129"/>
      <c r="BZJ129"/>
      <c r="BZK129"/>
      <c r="BZL129"/>
      <c r="BZM129"/>
      <c r="BZN129"/>
      <c r="BZO129"/>
      <c r="BZP129"/>
      <c r="BZQ129"/>
      <c r="BZR129"/>
      <c r="BZS129"/>
      <c r="BZT129"/>
      <c r="BZU129"/>
      <c r="BZV129"/>
      <c r="BZW129"/>
      <c r="BZX129"/>
      <c r="BZY129"/>
      <c r="BZZ129"/>
      <c r="CAA129"/>
      <c r="CAB129"/>
      <c r="CAC129"/>
      <c r="CAD129"/>
      <c r="CAE129"/>
      <c r="CAF129"/>
      <c r="CAG129"/>
      <c r="CAH129"/>
      <c r="CAI129"/>
      <c r="CAJ129"/>
      <c r="CAK129"/>
      <c r="CAL129"/>
      <c r="CAM129"/>
      <c r="CAN129"/>
      <c r="CAO129"/>
      <c r="CAP129"/>
      <c r="CAQ129"/>
      <c r="CAR129"/>
      <c r="CAS129"/>
      <c r="CAT129"/>
      <c r="CAU129"/>
      <c r="CAV129"/>
      <c r="CAW129"/>
      <c r="CAX129"/>
      <c r="CAY129"/>
      <c r="CAZ129"/>
      <c r="CBA129"/>
      <c r="CBB129"/>
      <c r="CBC129"/>
      <c r="CBD129"/>
      <c r="CBE129"/>
      <c r="CBF129"/>
      <c r="CBG129"/>
      <c r="CBH129"/>
      <c r="CBI129"/>
      <c r="CBJ129"/>
      <c r="CBK129"/>
      <c r="CBL129"/>
      <c r="CBM129"/>
      <c r="CBN129"/>
      <c r="CBO129"/>
      <c r="CBP129"/>
      <c r="CBQ129"/>
      <c r="CBR129"/>
      <c r="CBS129"/>
      <c r="CBT129"/>
      <c r="CBU129"/>
      <c r="CBV129"/>
      <c r="CBW129"/>
      <c r="CBX129"/>
      <c r="CBY129"/>
      <c r="CBZ129"/>
      <c r="CCA129"/>
      <c r="CCB129"/>
      <c r="CCC129"/>
      <c r="CCD129"/>
      <c r="CCE129"/>
      <c r="CCF129"/>
      <c r="CCG129"/>
      <c r="CCH129"/>
      <c r="CCI129"/>
      <c r="CCJ129"/>
      <c r="CCK129"/>
      <c r="CCL129"/>
      <c r="CCM129"/>
      <c r="CCN129"/>
      <c r="CCO129"/>
      <c r="CCP129"/>
      <c r="CCQ129"/>
      <c r="CCR129"/>
      <c r="CCS129"/>
      <c r="CCT129"/>
      <c r="CCU129"/>
      <c r="CCV129"/>
      <c r="CCW129"/>
      <c r="CCX129"/>
      <c r="CCY129"/>
      <c r="CCZ129"/>
      <c r="CDA129"/>
      <c r="CDB129"/>
      <c r="CDC129"/>
      <c r="CDD129"/>
      <c r="CDE129"/>
      <c r="CDF129"/>
      <c r="CDG129"/>
      <c r="CDH129"/>
      <c r="CDI129"/>
      <c r="CDJ129"/>
      <c r="CDK129"/>
      <c r="CDL129"/>
      <c r="CDM129"/>
      <c r="CDN129"/>
      <c r="CDO129"/>
      <c r="CDP129"/>
      <c r="CDQ129"/>
      <c r="CDR129"/>
      <c r="CDS129"/>
      <c r="CDT129"/>
      <c r="CDU129"/>
      <c r="CDV129"/>
      <c r="CDW129"/>
      <c r="CDX129"/>
      <c r="CDY129"/>
      <c r="CDZ129"/>
      <c r="CEA129"/>
      <c r="CEB129"/>
      <c r="CEC129"/>
      <c r="CED129"/>
      <c r="CEE129"/>
      <c r="CEF129"/>
      <c r="CEG129"/>
      <c r="CEH129"/>
      <c r="CEI129"/>
      <c r="CEJ129"/>
      <c r="CEK129"/>
      <c r="CEL129"/>
      <c r="CEM129"/>
      <c r="CEN129"/>
      <c r="CEO129"/>
      <c r="CEP129"/>
      <c r="CEQ129"/>
      <c r="CER129"/>
      <c r="CES129"/>
      <c r="CET129"/>
      <c r="CEU129"/>
      <c r="CEV129"/>
      <c r="CEW129"/>
      <c r="CEX129"/>
      <c r="CEY129"/>
      <c r="CEZ129"/>
      <c r="CFA129"/>
      <c r="CFB129"/>
      <c r="CFC129"/>
      <c r="CFD129"/>
      <c r="CFE129"/>
      <c r="CFF129"/>
      <c r="CFG129"/>
      <c r="CFH129"/>
      <c r="CFI129"/>
      <c r="CFJ129"/>
      <c r="CFK129"/>
      <c r="CFL129"/>
      <c r="CFM129"/>
      <c r="CFN129"/>
      <c r="CFO129"/>
      <c r="CFP129"/>
      <c r="CFQ129"/>
      <c r="CFR129"/>
      <c r="CFS129"/>
      <c r="CFT129"/>
      <c r="CFU129"/>
      <c r="CFV129"/>
      <c r="CFW129"/>
      <c r="CFX129"/>
      <c r="CFY129"/>
      <c r="CFZ129"/>
      <c r="CGA129"/>
      <c r="CGB129"/>
      <c r="CGC129"/>
      <c r="CGD129"/>
      <c r="CGE129"/>
      <c r="CGF129"/>
      <c r="CGG129"/>
      <c r="CGH129"/>
      <c r="CGI129"/>
      <c r="CGJ129"/>
      <c r="CGK129"/>
      <c r="CGL129"/>
      <c r="CGM129"/>
      <c r="CGN129"/>
      <c r="CGO129"/>
      <c r="CGP129"/>
      <c r="CGQ129"/>
      <c r="CGR129"/>
      <c r="CGS129"/>
      <c r="CGT129"/>
      <c r="CGU129"/>
      <c r="CGV129"/>
      <c r="CGW129"/>
      <c r="CGX129"/>
      <c r="CGY129"/>
      <c r="CGZ129"/>
      <c r="CHA129"/>
      <c r="CHB129"/>
      <c r="CHC129"/>
      <c r="CHD129"/>
      <c r="CHE129"/>
      <c r="CHF129"/>
      <c r="CHG129"/>
      <c r="CHH129"/>
      <c r="CHI129"/>
      <c r="CHJ129"/>
      <c r="CHK129"/>
      <c r="CHL129"/>
      <c r="CHM129"/>
      <c r="CHN129"/>
      <c r="CHO129"/>
      <c r="CHP129"/>
      <c r="CHQ129"/>
      <c r="CHR129"/>
      <c r="CHS129"/>
      <c r="CHT129"/>
      <c r="CHU129"/>
      <c r="CHV129"/>
      <c r="CHW129"/>
      <c r="CHX129"/>
      <c r="CHY129"/>
      <c r="CHZ129"/>
      <c r="CIA129"/>
      <c r="CIB129"/>
      <c r="CIC129"/>
      <c r="CID129"/>
      <c r="CIE129"/>
      <c r="CIF129"/>
      <c r="CIG129"/>
      <c r="CIH129"/>
      <c r="CII129"/>
      <c r="CIJ129"/>
      <c r="CIK129"/>
      <c r="CIL129"/>
      <c r="CIM129"/>
      <c r="CIN129"/>
      <c r="CIO129"/>
      <c r="CIP129"/>
      <c r="CIQ129"/>
      <c r="CIR129"/>
      <c r="CIS129"/>
      <c r="CIT129"/>
      <c r="CIU129"/>
      <c r="CIV129"/>
      <c r="CIW129"/>
      <c r="CIX129"/>
      <c r="CIY129"/>
      <c r="CIZ129"/>
      <c r="CJA129"/>
      <c r="CJB129"/>
      <c r="CJC129"/>
      <c r="CJD129"/>
      <c r="CJE129"/>
      <c r="CJF129"/>
      <c r="CJG129"/>
      <c r="CJH129"/>
      <c r="CJI129"/>
      <c r="CJJ129"/>
      <c r="CJK129"/>
      <c r="CJL129"/>
      <c r="CJM129"/>
      <c r="CJN129"/>
      <c r="CJO129"/>
      <c r="CJP129"/>
      <c r="CJQ129"/>
      <c r="CJR129"/>
      <c r="CJS129"/>
      <c r="CJT129"/>
      <c r="CJU129"/>
      <c r="CJV129"/>
      <c r="CJW129"/>
      <c r="CJX129"/>
      <c r="CJY129"/>
      <c r="CJZ129"/>
      <c r="CKA129"/>
      <c r="CKB129"/>
      <c r="CKC129"/>
      <c r="CKD129"/>
      <c r="CKE129"/>
      <c r="CKF129"/>
      <c r="CKG129"/>
      <c r="CKH129"/>
      <c r="CKI129"/>
      <c r="CKJ129"/>
      <c r="CKK129"/>
      <c r="CKL129"/>
      <c r="CKM129"/>
      <c r="CKN129"/>
      <c r="CKO129"/>
      <c r="CKP129"/>
      <c r="CKQ129"/>
      <c r="CKR129"/>
      <c r="CKS129"/>
      <c r="CKT129"/>
      <c r="CKU129"/>
      <c r="CKV129"/>
      <c r="CKW129"/>
      <c r="CKX129"/>
      <c r="CKY129"/>
      <c r="CKZ129"/>
      <c r="CLA129"/>
      <c r="CLB129"/>
      <c r="CLC129"/>
      <c r="CLD129"/>
      <c r="CLE129"/>
      <c r="CLF129"/>
      <c r="CLG129"/>
      <c r="CLH129"/>
      <c r="CLI129"/>
      <c r="CLJ129"/>
      <c r="CLK129"/>
      <c r="CLL129"/>
      <c r="CLM129"/>
      <c r="CLN129"/>
      <c r="CLO129"/>
      <c r="CLP129"/>
      <c r="CLQ129"/>
      <c r="CLR129"/>
      <c r="CLS129"/>
      <c r="CLT129"/>
      <c r="CLU129"/>
      <c r="CLV129"/>
      <c r="CLW129"/>
      <c r="CLX129"/>
      <c r="CLY129"/>
      <c r="CLZ129"/>
      <c r="CMA129"/>
      <c r="CMB129"/>
      <c r="CMC129"/>
      <c r="CMD129"/>
      <c r="CME129"/>
      <c r="CMF129"/>
      <c r="CMG129"/>
      <c r="CMH129"/>
      <c r="CMI129"/>
      <c r="CMJ129"/>
      <c r="CMK129"/>
      <c r="CML129"/>
      <c r="CMM129"/>
      <c r="CMN129"/>
      <c r="CMO129"/>
      <c r="CMP129"/>
      <c r="CMQ129"/>
      <c r="CMR129"/>
      <c r="CMS129"/>
      <c r="CMT129"/>
      <c r="CMU129"/>
      <c r="CMV129"/>
      <c r="CMW129"/>
      <c r="CMX129"/>
      <c r="CMY129"/>
      <c r="CMZ129"/>
      <c r="CNA129"/>
      <c r="CNB129"/>
      <c r="CNC129"/>
      <c r="CND129"/>
      <c r="CNE129"/>
      <c r="CNF129"/>
      <c r="CNG129"/>
      <c r="CNH129"/>
      <c r="CNI129"/>
      <c r="CNJ129"/>
      <c r="CNK129"/>
      <c r="CNL129"/>
      <c r="CNM129"/>
      <c r="CNN129"/>
      <c r="CNO129"/>
      <c r="CNP129"/>
      <c r="CNQ129"/>
      <c r="CNR129"/>
      <c r="CNS129"/>
      <c r="CNT129"/>
      <c r="CNU129"/>
      <c r="CNV129"/>
      <c r="CNW129"/>
      <c r="CNX129"/>
      <c r="CNY129"/>
      <c r="CNZ129"/>
      <c r="COA129"/>
      <c r="COB129"/>
      <c r="COC129"/>
      <c r="COD129"/>
      <c r="COE129"/>
      <c r="COF129"/>
      <c r="COG129"/>
      <c r="COH129"/>
      <c r="COI129"/>
      <c r="COJ129"/>
      <c r="COK129"/>
      <c r="COL129"/>
      <c r="COM129"/>
      <c r="CON129"/>
      <c r="COO129"/>
      <c r="COP129"/>
      <c r="COQ129"/>
      <c r="COR129"/>
      <c r="COS129"/>
      <c r="COT129"/>
      <c r="COU129"/>
      <c r="COV129"/>
      <c r="COW129"/>
      <c r="COX129"/>
      <c r="COY129"/>
      <c r="COZ129"/>
      <c r="CPA129"/>
      <c r="CPB129"/>
      <c r="CPC129"/>
      <c r="CPD129"/>
      <c r="CPE129"/>
      <c r="CPF129"/>
      <c r="CPG129"/>
      <c r="CPH129"/>
      <c r="CPI129"/>
      <c r="CPJ129"/>
      <c r="CPK129"/>
      <c r="CPL129"/>
      <c r="CPM129"/>
      <c r="CPN129"/>
      <c r="CPO129"/>
      <c r="CPP129"/>
      <c r="CPQ129"/>
      <c r="CPR129"/>
      <c r="CPS129"/>
      <c r="CPT129"/>
      <c r="CPU129"/>
      <c r="CPV129"/>
      <c r="CPW129"/>
      <c r="CPX129"/>
      <c r="CPY129"/>
      <c r="CPZ129"/>
      <c r="CQA129"/>
      <c r="CQB129"/>
      <c r="CQC129"/>
      <c r="CQD129"/>
      <c r="CQE129"/>
      <c r="CQF129"/>
      <c r="CQG129"/>
      <c r="CQH129"/>
      <c r="CQI129"/>
      <c r="CQJ129"/>
      <c r="CQK129"/>
      <c r="CQL129"/>
      <c r="CQM129"/>
      <c r="CQN129"/>
      <c r="CQO129"/>
      <c r="CQP129"/>
      <c r="CQQ129"/>
      <c r="CQR129"/>
      <c r="CQS129"/>
      <c r="CQT129"/>
      <c r="CQU129"/>
      <c r="CQV129"/>
      <c r="CQW129"/>
      <c r="CQX129"/>
      <c r="CQY129"/>
      <c r="CQZ129"/>
      <c r="CRA129"/>
      <c r="CRB129"/>
      <c r="CRC129"/>
      <c r="CRD129"/>
      <c r="CRE129"/>
      <c r="CRF129"/>
      <c r="CRG129"/>
      <c r="CRH129"/>
      <c r="CRI129"/>
      <c r="CRJ129"/>
      <c r="CRK129"/>
      <c r="CRL129"/>
      <c r="CRM129"/>
      <c r="CRN129"/>
      <c r="CRO129"/>
      <c r="CRP129"/>
      <c r="CRQ129"/>
      <c r="CRR129"/>
      <c r="CRS129"/>
      <c r="CRT129"/>
      <c r="CRU129"/>
      <c r="CRV129"/>
      <c r="CRW129"/>
      <c r="CRX129"/>
      <c r="CRY129"/>
      <c r="CRZ129"/>
      <c r="CSA129"/>
      <c r="CSB129"/>
      <c r="CSC129"/>
      <c r="CSD129"/>
      <c r="CSE129"/>
      <c r="CSF129"/>
      <c r="CSG129"/>
      <c r="CSH129"/>
      <c r="CSI129"/>
      <c r="CSJ129"/>
      <c r="CSK129"/>
      <c r="CSL129"/>
      <c r="CSM129"/>
      <c r="CSN129"/>
      <c r="CSO129"/>
      <c r="CSP129"/>
      <c r="CSQ129"/>
      <c r="CSR129"/>
      <c r="CSS129"/>
      <c r="CST129"/>
      <c r="CSU129"/>
      <c r="CSV129"/>
      <c r="CSW129"/>
      <c r="CSX129"/>
      <c r="CSY129"/>
      <c r="CSZ129"/>
      <c r="CTA129"/>
      <c r="CTB129"/>
      <c r="CTC129"/>
      <c r="CTD129"/>
      <c r="CTE129"/>
      <c r="CTF129"/>
      <c r="CTG129"/>
      <c r="CTH129"/>
      <c r="CTI129"/>
      <c r="CTJ129"/>
      <c r="CTK129"/>
      <c r="CTL129"/>
      <c r="CTM129"/>
      <c r="CTN129"/>
      <c r="CTO129"/>
      <c r="CTP129"/>
      <c r="CTQ129"/>
      <c r="CTR129"/>
      <c r="CTS129"/>
      <c r="CTT129"/>
      <c r="CTU129"/>
      <c r="CTV129"/>
      <c r="CTW129"/>
      <c r="CTX129"/>
      <c r="CTY129"/>
      <c r="CTZ129"/>
      <c r="CUA129"/>
      <c r="CUB129"/>
      <c r="CUC129"/>
      <c r="CUD129"/>
      <c r="CUE129"/>
      <c r="CUF129"/>
      <c r="CUG129"/>
      <c r="CUH129"/>
      <c r="CUI129"/>
      <c r="CUJ129"/>
      <c r="CUK129"/>
      <c r="CUL129"/>
      <c r="CUM129"/>
      <c r="CUN129"/>
      <c r="CUO129"/>
      <c r="CUP129"/>
      <c r="CUQ129"/>
      <c r="CUR129"/>
      <c r="CUS129"/>
      <c r="CUT129"/>
      <c r="CUU129"/>
      <c r="CUV129"/>
      <c r="CUW129"/>
      <c r="CUX129"/>
      <c r="CUY129"/>
      <c r="CUZ129"/>
      <c r="CVA129"/>
      <c r="CVB129"/>
      <c r="CVC129"/>
      <c r="CVD129"/>
      <c r="CVE129"/>
      <c r="CVF129"/>
      <c r="CVG129"/>
      <c r="CVH129"/>
      <c r="CVI129"/>
      <c r="CVJ129"/>
      <c r="CVK129"/>
      <c r="CVL129"/>
      <c r="CVM129"/>
      <c r="CVN129"/>
      <c r="CVO129"/>
      <c r="CVP129"/>
      <c r="CVQ129"/>
      <c r="CVR129"/>
      <c r="CVS129"/>
      <c r="CVT129"/>
      <c r="CVU129"/>
      <c r="CVV129"/>
      <c r="CVW129"/>
      <c r="CVX129"/>
      <c r="CVY129"/>
      <c r="CVZ129"/>
      <c r="CWA129"/>
      <c r="CWB129"/>
      <c r="CWC129"/>
      <c r="CWD129"/>
      <c r="CWE129"/>
      <c r="CWF129"/>
      <c r="CWG129"/>
      <c r="CWH129"/>
      <c r="CWI129"/>
      <c r="CWJ129"/>
      <c r="CWK129"/>
      <c r="CWL129"/>
      <c r="CWM129"/>
      <c r="CWN129"/>
      <c r="CWO129"/>
      <c r="CWP129"/>
      <c r="CWQ129"/>
      <c r="CWR129"/>
      <c r="CWS129"/>
      <c r="CWT129"/>
      <c r="CWU129"/>
      <c r="CWV129"/>
      <c r="CWW129"/>
      <c r="CWX129"/>
      <c r="CWY129"/>
      <c r="CWZ129"/>
      <c r="CXA129"/>
      <c r="CXB129"/>
      <c r="CXC129"/>
      <c r="CXD129"/>
      <c r="CXE129"/>
      <c r="CXF129"/>
      <c r="CXG129"/>
      <c r="CXH129"/>
      <c r="CXI129"/>
      <c r="CXJ129"/>
      <c r="CXK129"/>
      <c r="CXL129"/>
      <c r="CXM129"/>
      <c r="CXN129"/>
      <c r="CXO129"/>
      <c r="CXP129"/>
      <c r="CXQ129"/>
      <c r="CXR129"/>
      <c r="CXS129"/>
      <c r="CXT129"/>
      <c r="CXU129"/>
      <c r="CXV129"/>
      <c r="CXW129"/>
      <c r="CXX129"/>
      <c r="CXY129"/>
      <c r="CXZ129"/>
      <c r="CYA129"/>
      <c r="CYB129"/>
      <c r="CYC129"/>
      <c r="CYD129"/>
      <c r="CYE129"/>
      <c r="CYF129"/>
      <c r="CYG129"/>
      <c r="CYH129"/>
      <c r="CYI129"/>
      <c r="CYJ129"/>
      <c r="CYK129"/>
      <c r="CYL129"/>
      <c r="CYM129"/>
      <c r="CYN129"/>
      <c r="CYO129"/>
      <c r="CYP129"/>
      <c r="CYQ129"/>
      <c r="CYR129"/>
      <c r="CYS129"/>
      <c r="CYT129"/>
      <c r="CYU129"/>
      <c r="CYV129"/>
      <c r="CYW129"/>
      <c r="CYX129"/>
      <c r="CYY129"/>
      <c r="CYZ129"/>
      <c r="CZA129"/>
      <c r="CZB129"/>
      <c r="CZC129"/>
      <c r="CZD129"/>
      <c r="CZE129"/>
      <c r="CZF129"/>
      <c r="CZG129"/>
      <c r="CZH129"/>
      <c r="CZI129"/>
      <c r="CZJ129"/>
      <c r="CZK129"/>
      <c r="CZL129"/>
      <c r="CZM129"/>
      <c r="CZN129"/>
      <c r="CZO129"/>
      <c r="CZP129"/>
      <c r="CZQ129"/>
      <c r="CZR129"/>
      <c r="CZS129"/>
      <c r="CZT129"/>
      <c r="CZU129"/>
      <c r="CZV129"/>
      <c r="CZW129"/>
      <c r="CZX129"/>
      <c r="CZY129"/>
      <c r="CZZ129"/>
      <c r="DAA129"/>
      <c r="DAB129"/>
      <c r="DAC129"/>
      <c r="DAD129"/>
      <c r="DAE129"/>
      <c r="DAF129"/>
      <c r="DAG129"/>
      <c r="DAH129"/>
      <c r="DAI129"/>
      <c r="DAJ129"/>
      <c r="DAK129"/>
      <c r="DAL129"/>
      <c r="DAM129"/>
      <c r="DAN129"/>
      <c r="DAO129"/>
      <c r="DAP129"/>
      <c r="DAQ129"/>
      <c r="DAR129"/>
      <c r="DAS129"/>
      <c r="DAT129"/>
      <c r="DAU129"/>
      <c r="DAV129"/>
      <c r="DAW129"/>
      <c r="DAX129"/>
      <c r="DAY129"/>
      <c r="DAZ129"/>
      <c r="DBA129"/>
      <c r="DBB129"/>
      <c r="DBC129"/>
      <c r="DBD129"/>
      <c r="DBE129"/>
      <c r="DBF129"/>
      <c r="DBG129"/>
      <c r="DBH129"/>
      <c r="DBI129"/>
      <c r="DBJ129"/>
      <c r="DBK129"/>
      <c r="DBL129"/>
      <c r="DBM129"/>
      <c r="DBN129"/>
      <c r="DBO129"/>
      <c r="DBP129"/>
      <c r="DBQ129"/>
      <c r="DBR129"/>
      <c r="DBS129"/>
      <c r="DBT129"/>
      <c r="DBU129"/>
      <c r="DBV129"/>
      <c r="DBW129"/>
      <c r="DBX129"/>
      <c r="DBY129"/>
      <c r="DBZ129"/>
      <c r="DCA129"/>
      <c r="DCB129"/>
      <c r="DCC129"/>
      <c r="DCD129"/>
      <c r="DCE129"/>
      <c r="DCF129"/>
      <c r="DCG129"/>
      <c r="DCH129"/>
      <c r="DCI129"/>
      <c r="DCJ129"/>
      <c r="DCK129"/>
      <c r="DCL129"/>
      <c r="DCM129"/>
      <c r="DCN129"/>
      <c r="DCO129"/>
      <c r="DCP129"/>
      <c r="DCQ129"/>
      <c r="DCR129"/>
      <c r="DCS129"/>
      <c r="DCT129"/>
      <c r="DCU129"/>
      <c r="DCV129"/>
      <c r="DCW129"/>
      <c r="DCX129"/>
      <c r="DCY129"/>
      <c r="DCZ129"/>
      <c r="DDA129"/>
      <c r="DDB129"/>
      <c r="DDC129"/>
      <c r="DDD129"/>
      <c r="DDE129"/>
      <c r="DDF129"/>
      <c r="DDG129"/>
      <c r="DDH129"/>
      <c r="DDI129"/>
      <c r="DDJ129"/>
      <c r="DDK129"/>
      <c r="DDL129"/>
      <c r="DDM129"/>
      <c r="DDN129"/>
      <c r="DDO129"/>
      <c r="DDP129"/>
      <c r="DDQ129"/>
      <c r="DDR129"/>
      <c r="DDS129"/>
      <c r="DDT129"/>
      <c r="DDU129"/>
      <c r="DDV129"/>
      <c r="DDW129"/>
      <c r="DDX129"/>
      <c r="DDY129"/>
      <c r="DDZ129"/>
      <c r="DEA129"/>
      <c r="DEB129"/>
      <c r="DEC129"/>
      <c r="DED129"/>
      <c r="DEE129"/>
      <c r="DEF129"/>
      <c r="DEG129"/>
      <c r="DEH129"/>
      <c r="DEI129"/>
      <c r="DEJ129"/>
      <c r="DEK129"/>
      <c r="DEL129"/>
      <c r="DEM129"/>
      <c r="DEN129"/>
      <c r="DEO129"/>
      <c r="DEP129"/>
      <c r="DEQ129"/>
      <c r="DER129"/>
      <c r="DES129"/>
      <c r="DET129"/>
      <c r="DEU129"/>
      <c r="DEV129"/>
      <c r="DEW129"/>
      <c r="DEX129"/>
      <c r="DEY129"/>
      <c r="DEZ129"/>
      <c r="DFA129"/>
      <c r="DFB129"/>
      <c r="DFC129"/>
      <c r="DFD129"/>
      <c r="DFE129"/>
      <c r="DFF129"/>
      <c r="DFG129"/>
      <c r="DFH129"/>
      <c r="DFI129"/>
      <c r="DFJ129"/>
      <c r="DFK129"/>
      <c r="DFL129"/>
      <c r="DFM129"/>
      <c r="DFN129"/>
      <c r="DFO129"/>
      <c r="DFP129"/>
      <c r="DFQ129"/>
      <c r="DFR129"/>
      <c r="DFS129"/>
      <c r="DFT129"/>
      <c r="DFU129"/>
      <c r="DFV129"/>
      <c r="DFW129"/>
      <c r="DFX129"/>
      <c r="DFY129"/>
      <c r="DFZ129"/>
      <c r="DGA129"/>
      <c r="DGB129"/>
      <c r="DGC129"/>
      <c r="DGD129"/>
      <c r="DGE129"/>
      <c r="DGF129"/>
      <c r="DGG129"/>
      <c r="DGH129"/>
      <c r="DGI129"/>
      <c r="DGJ129"/>
      <c r="DGK129"/>
      <c r="DGL129"/>
      <c r="DGM129"/>
      <c r="DGN129"/>
      <c r="DGO129"/>
      <c r="DGP129"/>
      <c r="DGQ129"/>
      <c r="DGR129"/>
      <c r="DGS129"/>
      <c r="DGT129"/>
      <c r="DGU129"/>
      <c r="DGV129"/>
      <c r="DGW129"/>
      <c r="DGX129"/>
      <c r="DGY129"/>
      <c r="DGZ129"/>
      <c r="DHA129"/>
      <c r="DHB129"/>
      <c r="DHC129"/>
      <c r="DHD129"/>
      <c r="DHE129"/>
      <c r="DHF129"/>
      <c r="DHG129"/>
      <c r="DHH129"/>
      <c r="DHI129"/>
      <c r="DHJ129"/>
      <c r="DHK129"/>
      <c r="DHL129"/>
      <c r="DHM129"/>
      <c r="DHN129"/>
      <c r="DHO129"/>
      <c r="DHP129"/>
      <c r="DHQ129"/>
      <c r="DHR129"/>
      <c r="DHS129"/>
      <c r="DHT129"/>
      <c r="DHU129"/>
      <c r="DHV129"/>
      <c r="DHW129"/>
      <c r="DHX129"/>
      <c r="DHY129"/>
      <c r="DHZ129"/>
      <c r="DIA129"/>
      <c r="DIB129"/>
      <c r="DIC129"/>
      <c r="DID129"/>
      <c r="DIE129"/>
      <c r="DIF129"/>
      <c r="DIG129"/>
      <c r="DIH129"/>
      <c r="DII129"/>
      <c r="DIJ129"/>
      <c r="DIK129"/>
      <c r="DIL129"/>
      <c r="DIM129"/>
      <c r="DIN129"/>
      <c r="DIO129"/>
      <c r="DIP129"/>
      <c r="DIQ129"/>
      <c r="DIR129"/>
      <c r="DIS129"/>
      <c r="DIT129"/>
      <c r="DIU129"/>
      <c r="DIV129"/>
      <c r="DIW129"/>
      <c r="DIX129"/>
      <c r="DIY129"/>
      <c r="DIZ129"/>
      <c r="DJA129"/>
      <c r="DJB129"/>
      <c r="DJC129"/>
      <c r="DJD129"/>
      <c r="DJE129"/>
      <c r="DJF129"/>
      <c r="DJG129"/>
      <c r="DJH129"/>
      <c r="DJI129"/>
      <c r="DJJ129"/>
      <c r="DJK129"/>
      <c r="DJL129"/>
      <c r="DJM129"/>
      <c r="DJN129"/>
      <c r="DJO129"/>
      <c r="DJP129"/>
      <c r="DJQ129"/>
      <c r="DJR129"/>
      <c r="DJS129"/>
      <c r="DJT129"/>
      <c r="DJU129"/>
      <c r="DJV129"/>
      <c r="DJW129"/>
      <c r="DJX129"/>
      <c r="DJY129"/>
      <c r="DJZ129"/>
      <c r="DKA129"/>
      <c r="DKB129"/>
      <c r="DKC129"/>
      <c r="DKD129"/>
      <c r="DKE129"/>
      <c r="DKF129"/>
      <c r="DKG129"/>
      <c r="DKH129"/>
      <c r="DKI129"/>
      <c r="DKJ129"/>
      <c r="DKK129"/>
      <c r="DKL129"/>
      <c r="DKM129"/>
      <c r="DKN129"/>
      <c r="DKO129"/>
      <c r="DKP129"/>
      <c r="DKQ129"/>
      <c r="DKR129"/>
      <c r="DKS129"/>
      <c r="DKT129"/>
      <c r="DKU129"/>
      <c r="DKV129"/>
      <c r="DKW129"/>
      <c r="DKX129"/>
      <c r="DKY129"/>
      <c r="DKZ129"/>
      <c r="DLA129"/>
      <c r="DLB129"/>
      <c r="DLC129"/>
      <c r="DLD129"/>
      <c r="DLE129"/>
      <c r="DLF129"/>
      <c r="DLG129"/>
      <c r="DLH129"/>
      <c r="DLI129"/>
      <c r="DLJ129"/>
      <c r="DLK129"/>
      <c r="DLL129"/>
      <c r="DLM129"/>
      <c r="DLN129"/>
      <c r="DLO129"/>
      <c r="DLP129"/>
      <c r="DLQ129"/>
      <c r="DLR129"/>
      <c r="DLS129"/>
      <c r="DLT129"/>
      <c r="DLU129"/>
      <c r="DLV129"/>
      <c r="DLW129"/>
      <c r="DLX129"/>
      <c r="DLY129"/>
      <c r="DLZ129"/>
      <c r="DMA129"/>
      <c r="DMB129"/>
      <c r="DMC129"/>
      <c r="DMD129"/>
      <c r="DME129"/>
      <c r="DMF129"/>
      <c r="DMG129"/>
      <c r="DMH129"/>
      <c r="DMI129"/>
      <c r="DMJ129"/>
      <c r="DMK129"/>
      <c r="DML129"/>
      <c r="DMM129"/>
      <c r="DMN129"/>
      <c r="DMO129"/>
      <c r="DMP129"/>
      <c r="DMQ129"/>
      <c r="DMR129"/>
      <c r="DMS129"/>
      <c r="DMT129"/>
      <c r="DMU129"/>
      <c r="DMV129"/>
      <c r="DMW129"/>
      <c r="DMX129"/>
      <c r="DMY129"/>
      <c r="DMZ129"/>
      <c r="DNA129"/>
      <c r="DNB129"/>
      <c r="DNC129"/>
      <c r="DND129"/>
      <c r="DNE129"/>
      <c r="DNF129"/>
      <c r="DNG129"/>
      <c r="DNH129"/>
      <c r="DNI129"/>
      <c r="DNJ129"/>
      <c r="DNK129"/>
      <c r="DNL129"/>
      <c r="DNM129"/>
      <c r="DNN129"/>
      <c r="DNO129"/>
      <c r="DNP129"/>
      <c r="DNQ129"/>
      <c r="DNR129"/>
      <c r="DNS129"/>
      <c r="DNT129"/>
      <c r="DNU129"/>
      <c r="DNV129"/>
      <c r="DNW129"/>
      <c r="DNX129"/>
      <c r="DNY129"/>
      <c r="DNZ129"/>
      <c r="DOA129"/>
      <c r="DOB129"/>
      <c r="DOC129"/>
      <c r="DOD129"/>
      <c r="DOE129"/>
      <c r="DOF129"/>
      <c r="DOG129"/>
      <c r="DOH129"/>
      <c r="DOI129"/>
      <c r="DOJ129"/>
      <c r="DOK129"/>
      <c r="DOL129"/>
      <c r="DOM129"/>
      <c r="DON129"/>
      <c r="DOO129"/>
      <c r="DOP129"/>
      <c r="DOQ129"/>
      <c r="DOR129"/>
      <c r="DOS129"/>
      <c r="DOT129"/>
      <c r="DOU129"/>
      <c r="DOV129"/>
      <c r="DOW129"/>
      <c r="DOX129"/>
      <c r="DOY129"/>
      <c r="DOZ129"/>
      <c r="DPA129"/>
      <c r="DPB129"/>
      <c r="DPC129"/>
      <c r="DPD129"/>
      <c r="DPE129"/>
      <c r="DPF129"/>
      <c r="DPG129"/>
      <c r="DPH129"/>
      <c r="DPI129"/>
      <c r="DPJ129"/>
      <c r="DPK129"/>
      <c r="DPL129"/>
      <c r="DPM129"/>
      <c r="DPN129"/>
      <c r="DPO129"/>
      <c r="DPP129"/>
      <c r="DPQ129"/>
      <c r="DPR129"/>
      <c r="DPS129"/>
      <c r="DPT129"/>
      <c r="DPU129"/>
      <c r="DPV129"/>
      <c r="DPW129"/>
      <c r="DPX129"/>
      <c r="DPY129"/>
      <c r="DPZ129"/>
      <c r="DQA129"/>
      <c r="DQB129"/>
      <c r="DQC129"/>
      <c r="DQD129"/>
      <c r="DQE129"/>
      <c r="DQF129"/>
      <c r="DQG129"/>
      <c r="DQH129"/>
      <c r="DQI129"/>
      <c r="DQJ129"/>
      <c r="DQK129"/>
      <c r="DQL129"/>
      <c r="DQM129"/>
      <c r="DQN129"/>
      <c r="DQO129"/>
      <c r="DQP129"/>
      <c r="DQQ129"/>
      <c r="DQR129"/>
      <c r="DQS129"/>
      <c r="DQT129"/>
      <c r="DQU129"/>
      <c r="DQV129"/>
      <c r="DQW129"/>
      <c r="DQX129"/>
      <c r="DQY129"/>
      <c r="DQZ129"/>
      <c r="DRA129"/>
      <c r="DRB129"/>
      <c r="DRC129"/>
      <c r="DRD129"/>
      <c r="DRE129"/>
      <c r="DRF129"/>
      <c r="DRG129"/>
      <c r="DRH129"/>
      <c r="DRI129"/>
      <c r="DRJ129"/>
      <c r="DRK129"/>
      <c r="DRL129"/>
      <c r="DRM129"/>
      <c r="DRN129"/>
      <c r="DRO129"/>
      <c r="DRP129"/>
      <c r="DRQ129"/>
      <c r="DRR129"/>
      <c r="DRS129"/>
      <c r="DRT129"/>
      <c r="DRU129"/>
      <c r="DRV129"/>
      <c r="DRW129"/>
      <c r="DRX129"/>
      <c r="DRY129"/>
      <c r="DRZ129"/>
      <c r="DSA129"/>
      <c r="DSB129"/>
      <c r="DSC129"/>
      <c r="DSD129"/>
      <c r="DSE129"/>
      <c r="DSF129"/>
      <c r="DSG129"/>
      <c r="DSH129"/>
      <c r="DSI129"/>
      <c r="DSJ129"/>
      <c r="DSK129"/>
      <c r="DSL129"/>
      <c r="DSM129"/>
      <c r="DSN129"/>
      <c r="DSO129"/>
      <c r="DSP129"/>
      <c r="DSQ129"/>
      <c r="DSR129"/>
      <c r="DSS129"/>
      <c r="DST129"/>
      <c r="DSU129"/>
      <c r="DSV129"/>
      <c r="DSW129"/>
      <c r="DSX129"/>
      <c r="DSY129"/>
      <c r="DSZ129"/>
      <c r="DTA129"/>
      <c r="DTB129"/>
      <c r="DTC129"/>
      <c r="DTD129"/>
      <c r="DTE129"/>
      <c r="DTF129"/>
      <c r="DTG129"/>
      <c r="DTH129"/>
      <c r="DTI129"/>
      <c r="DTJ129"/>
      <c r="DTK129"/>
      <c r="DTL129"/>
      <c r="DTM129"/>
      <c r="DTN129"/>
      <c r="DTO129"/>
      <c r="DTP129"/>
      <c r="DTQ129"/>
      <c r="DTR129"/>
      <c r="DTS129"/>
      <c r="DTT129"/>
      <c r="DTU129"/>
      <c r="DTV129"/>
      <c r="DTW129"/>
      <c r="DTX129"/>
      <c r="DTY129"/>
      <c r="DTZ129"/>
      <c r="DUA129"/>
      <c r="DUB129"/>
      <c r="DUC129"/>
      <c r="DUD129"/>
      <c r="DUE129"/>
      <c r="DUF129"/>
      <c r="DUG129"/>
      <c r="DUH129"/>
      <c r="DUI129"/>
      <c r="DUJ129"/>
      <c r="DUK129"/>
      <c r="DUL129"/>
      <c r="DUM129"/>
      <c r="DUN129"/>
      <c r="DUO129"/>
      <c r="DUP129"/>
      <c r="DUQ129"/>
      <c r="DUR129"/>
      <c r="DUS129"/>
      <c r="DUT129"/>
      <c r="DUU129"/>
      <c r="DUV129"/>
      <c r="DUW129"/>
      <c r="DUX129"/>
      <c r="DUY129"/>
      <c r="DUZ129"/>
      <c r="DVA129"/>
      <c r="DVB129"/>
      <c r="DVC129"/>
      <c r="DVD129"/>
      <c r="DVE129"/>
      <c r="DVF129"/>
      <c r="DVG129"/>
      <c r="DVH129"/>
      <c r="DVI129"/>
      <c r="DVJ129"/>
      <c r="DVK129"/>
      <c r="DVL129"/>
      <c r="DVM129"/>
      <c r="DVN129"/>
      <c r="DVO129"/>
      <c r="DVP129"/>
      <c r="DVQ129"/>
      <c r="DVR129"/>
      <c r="DVS129"/>
      <c r="DVT129"/>
      <c r="DVU129"/>
      <c r="DVV129"/>
      <c r="DVW129"/>
      <c r="DVX129"/>
      <c r="DVY129"/>
      <c r="DVZ129"/>
      <c r="DWA129"/>
      <c r="DWB129"/>
      <c r="DWC129"/>
      <c r="DWD129"/>
      <c r="DWE129"/>
      <c r="DWF129"/>
      <c r="DWG129"/>
      <c r="DWH129"/>
      <c r="DWI129"/>
      <c r="DWJ129"/>
      <c r="DWK129"/>
      <c r="DWL129"/>
      <c r="DWM129"/>
      <c r="DWN129"/>
      <c r="DWO129"/>
      <c r="DWP129"/>
      <c r="DWQ129"/>
      <c r="DWR129"/>
      <c r="DWS129"/>
      <c r="DWT129"/>
      <c r="DWU129"/>
      <c r="DWV129"/>
      <c r="DWW129"/>
      <c r="DWX129"/>
      <c r="DWY129"/>
      <c r="DWZ129"/>
      <c r="DXA129"/>
      <c r="DXB129"/>
      <c r="DXC129"/>
      <c r="DXD129"/>
      <c r="DXE129"/>
      <c r="DXF129"/>
      <c r="DXG129"/>
      <c r="DXH129"/>
      <c r="DXI129"/>
      <c r="DXJ129"/>
      <c r="DXK129"/>
      <c r="DXL129"/>
      <c r="DXM129"/>
      <c r="DXN129"/>
      <c r="DXO129"/>
      <c r="DXP129"/>
      <c r="DXQ129"/>
      <c r="DXR129"/>
      <c r="DXS129"/>
      <c r="DXT129"/>
      <c r="DXU129"/>
      <c r="DXV129"/>
      <c r="DXW129"/>
      <c r="DXX129"/>
      <c r="DXY129"/>
      <c r="DXZ129"/>
      <c r="DYA129"/>
      <c r="DYB129"/>
      <c r="DYC129"/>
      <c r="DYD129"/>
      <c r="DYE129"/>
      <c r="DYF129"/>
      <c r="DYG129"/>
      <c r="DYH129"/>
      <c r="DYI129"/>
      <c r="DYJ129"/>
      <c r="DYK129"/>
      <c r="DYL129"/>
      <c r="DYM129"/>
      <c r="DYN129"/>
      <c r="DYO129"/>
      <c r="DYP129"/>
      <c r="DYQ129"/>
      <c r="DYR129"/>
      <c r="DYS129"/>
      <c r="DYT129"/>
      <c r="DYU129"/>
      <c r="DYV129"/>
      <c r="DYW129"/>
      <c r="DYX129"/>
      <c r="DYY129"/>
      <c r="DYZ129"/>
      <c r="DZA129"/>
      <c r="DZB129"/>
      <c r="DZC129"/>
      <c r="DZD129"/>
      <c r="DZE129"/>
      <c r="DZF129"/>
      <c r="DZG129"/>
      <c r="DZH129"/>
      <c r="DZI129"/>
      <c r="DZJ129"/>
      <c r="DZK129"/>
      <c r="DZL129"/>
      <c r="DZM129"/>
      <c r="DZN129"/>
      <c r="DZO129"/>
      <c r="DZP129"/>
      <c r="DZQ129"/>
      <c r="DZR129"/>
      <c r="DZS129"/>
      <c r="DZT129"/>
      <c r="DZU129"/>
      <c r="DZV129"/>
      <c r="DZW129"/>
      <c r="DZX129"/>
      <c r="DZY129"/>
      <c r="DZZ129"/>
      <c r="EAA129"/>
      <c r="EAB129"/>
      <c r="EAC129"/>
      <c r="EAD129"/>
      <c r="EAE129"/>
      <c r="EAF129"/>
      <c r="EAG129"/>
      <c r="EAH129"/>
      <c r="EAI129"/>
      <c r="EAJ129"/>
      <c r="EAK129"/>
      <c r="EAL129"/>
      <c r="EAM129"/>
      <c r="EAN129"/>
      <c r="EAO129"/>
      <c r="EAP129"/>
      <c r="EAQ129"/>
      <c r="EAR129"/>
      <c r="EAS129"/>
      <c r="EAT129"/>
      <c r="EAU129"/>
      <c r="EAV129"/>
      <c r="EAW129"/>
      <c r="EAX129"/>
      <c r="EAY129"/>
      <c r="EAZ129"/>
      <c r="EBA129"/>
      <c r="EBB129"/>
      <c r="EBC129"/>
      <c r="EBD129"/>
      <c r="EBE129"/>
      <c r="EBF129"/>
      <c r="EBG129"/>
      <c r="EBH129"/>
      <c r="EBI129"/>
      <c r="EBJ129"/>
      <c r="EBK129"/>
      <c r="EBL129"/>
      <c r="EBM129"/>
      <c r="EBN129"/>
      <c r="EBO129"/>
      <c r="EBP129"/>
      <c r="EBQ129"/>
      <c r="EBR129"/>
      <c r="EBS129"/>
      <c r="EBT129"/>
      <c r="EBU129"/>
      <c r="EBV129"/>
      <c r="EBW129"/>
      <c r="EBX129"/>
      <c r="EBY129"/>
      <c r="EBZ129"/>
      <c r="ECA129"/>
      <c r="ECB129"/>
      <c r="ECC129"/>
      <c r="ECD129"/>
      <c r="ECE129"/>
      <c r="ECF129"/>
      <c r="ECG129"/>
      <c r="ECH129"/>
      <c r="ECI129"/>
      <c r="ECJ129"/>
      <c r="ECK129"/>
      <c r="ECL129"/>
      <c r="ECM129"/>
      <c r="ECN129"/>
      <c r="ECO129"/>
      <c r="ECP129"/>
      <c r="ECQ129"/>
      <c r="ECR129"/>
      <c r="ECS129"/>
      <c r="ECT129"/>
      <c r="ECU129"/>
      <c r="ECV129"/>
      <c r="ECW129"/>
      <c r="ECX129"/>
      <c r="ECY129"/>
      <c r="ECZ129"/>
      <c r="EDA129"/>
      <c r="EDB129"/>
      <c r="EDC129"/>
      <c r="EDD129"/>
      <c r="EDE129"/>
      <c r="EDF129"/>
      <c r="EDG129"/>
      <c r="EDH129"/>
      <c r="EDI129"/>
      <c r="EDJ129"/>
      <c r="EDK129"/>
      <c r="EDL129"/>
      <c r="EDM129"/>
      <c r="EDN129"/>
      <c r="EDO129"/>
      <c r="EDP129"/>
      <c r="EDQ129"/>
      <c r="EDR129"/>
      <c r="EDS129"/>
      <c r="EDT129"/>
      <c r="EDU129"/>
      <c r="EDV129"/>
      <c r="EDW129"/>
      <c r="EDX129"/>
      <c r="EDY129"/>
      <c r="EDZ129"/>
      <c r="EEA129"/>
      <c r="EEB129"/>
      <c r="EEC129"/>
      <c r="EED129"/>
      <c r="EEE129"/>
      <c r="EEF129"/>
      <c r="EEG129"/>
      <c r="EEH129"/>
      <c r="EEI129"/>
      <c r="EEJ129"/>
      <c r="EEK129"/>
      <c r="EEL129"/>
      <c r="EEM129"/>
      <c r="EEN129"/>
      <c r="EEO129"/>
      <c r="EEP129"/>
      <c r="EEQ129"/>
      <c r="EER129"/>
      <c r="EES129"/>
      <c r="EET129"/>
      <c r="EEU129"/>
      <c r="EEV129"/>
      <c r="EEW129"/>
      <c r="EEX129"/>
      <c r="EEY129"/>
      <c r="EEZ129"/>
      <c r="EFA129"/>
      <c r="EFB129"/>
      <c r="EFC129"/>
      <c r="EFD129"/>
      <c r="EFE129"/>
      <c r="EFF129"/>
      <c r="EFG129"/>
      <c r="EFH129"/>
      <c r="EFI129"/>
      <c r="EFJ129"/>
      <c r="EFK129"/>
      <c r="EFL129"/>
      <c r="EFM129"/>
      <c r="EFN129"/>
      <c r="EFO129"/>
      <c r="EFP129"/>
      <c r="EFQ129"/>
      <c r="EFR129"/>
      <c r="EFS129"/>
      <c r="EFT129"/>
      <c r="EFU129"/>
      <c r="EFV129"/>
      <c r="EFW129"/>
      <c r="EFX129"/>
      <c r="EFY129"/>
      <c r="EFZ129"/>
      <c r="EGA129"/>
      <c r="EGB129"/>
      <c r="EGC129"/>
      <c r="EGD129"/>
      <c r="EGE129"/>
      <c r="EGF129"/>
      <c r="EGG129"/>
      <c r="EGH129"/>
      <c r="EGI129"/>
      <c r="EGJ129"/>
      <c r="EGK129"/>
      <c r="EGL129"/>
      <c r="EGM129"/>
      <c r="EGN129"/>
      <c r="EGO129"/>
      <c r="EGP129"/>
      <c r="EGQ129"/>
      <c r="EGR129"/>
      <c r="EGS129"/>
      <c r="EGT129"/>
      <c r="EGU129"/>
      <c r="EGV129"/>
      <c r="EGW129"/>
      <c r="EGX129"/>
      <c r="EGY129"/>
      <c r="EGZ129"/>
      <c r="EHA129"/>
      <c r="EHB129"/>
      <c r="EHC129"/>
      <c r="EHD129"/>
      <c r="EHE129"/>
      <c r="EHF129"/>
      <c r="EHG129"/>
      <c r="EHH129"/>
      <c r="EHI129"/>
      <c r="EHJ129"/>
      <c r="EHK129"/>
      <c r="EHL129"/>
      <c r="EHM129"/>
      <c r="EHN129"/>
      <c r="EHO129"/>
      <c r="EHP129"/>
      <c r="EHQ129"/>
      <c r="EHR129"/>
      <c r="EHS129"/>
      <c r="EHT129"/>
      <c r="EHU129"/>
      <c r="EHV129"/>
      <c r="EHW129"/>
      <c r="EHX129"/>
      <c r="EHY129"/>
      <c r="EHZ129"/>
      <c r="EIA129"/>
      <c r="EIB129"/>
      <c r="EIC129"/>
      <c r="EID129"/>
      <c r="EIE129"/>
      <c r="EIF129"/>
      <c r="EIG129"/>
      <c r="EIH129"/>
      <c r="EII129"/>
      <c r="EIJ129"/>
      <c r="EIK129"/>
      <c r="EIL129"/>
      <c r="EIM129"/>
      <c r="EIN129"/>
      <c r="EIO129"/>
      <c r="EIP129"/>
      <c r="EIQ129"/>
      <c r="EIR129"/>
      <c r="EIS129"/>
      <c r="EIT129"/>
      <c r="EIU129"/>
      <c r="EIV129"/>
      <c r="EIW129"/>
      <c r="EIX129"/>
      <c r="EIY129"/>
      <c r="EIZ129"/>
      <c r="EJA129"/>
      <c r="EJB129"/>
      <c r="EJC129"/>
      <c r="EJD129"/>
      <c r="EJE129"/>
      <c r="EJF129"/>
      <c r="EJG129"/>
      <c r="EJH129"/>
      <c r="EJI129"/>
      <c r="EJJ129"/>
      <c r="EJK129"/>
      <c r="EJL129"/>
      <c r="EJM129"/>
      <c r="EJN129"/>
      <c r="EJO129"/>
      <c r="EJP129"/>
      <c r="EJQ129"/>
      <c r="EJR129"/>
      <c r="EJS129"/>
      <c r="EJT129"/>
      <c r="EJU129"/>
      <c r="EJV129"/>
      <c r="EJW129"/>
      <c r="EJX129"/>
      <c r="EJY129"/>
      <c r="EJZ129"/>
      <c r="EKA129"/>
      <c r="EKB129"/>
      <c r="EKC129"/>
      <c r="EKD129"/>
      <c r="EKE129"/>
      <c r="EKF129"/>
      <c r="EKG129"/>
      <c r="EKH129"/>
      <c r="EKI129"/>
      <c r="EKJ129"/>
      <c r="EKK129"/>
      <c r="EKL129"/>
      <c r="EKM129"/>
      <c r="EKN129"/>
      <c r="EKO129"/>
      <c r="EKP129"/>
      <c r="EKQ129"/>
      <c r="EKR129"/>
      <c r="EKS129"/>
      <c r="EKT129"/>
      <c r="EKU129"/>
      <c r="EKV129"/>
      <c r="EKW129"/>
      <c r="EKX129"/>
      <c r="EKY129"/>
      <c r="EKZ129"/>
      <c r="ELA129"/>
      <c r="ELB129"/>
      <c r="ELC129"/>
      <c r="ELD129"/>
      <c r="ELE129"/>
      <c r="ELF129"/>
      <c r="ELG129"/>
      <c r="ELH129"/>
      <c r="ELI129"/>
      <c r="ELJ129"/>
      <c r="ELK129"/>
      <c r="ELL129"/>
      <c r="ELM129"/>
      <c r="ELN129"/>
      <c r="ELO129"/>
      <c r="ELP129"/>
      <c r="ELQ129"/>
      <c r="ELR129"/>
      <c r="ELS129"/>
      <c r="ELT129"/>
      <c r="ELU129"/>
      <c r="ELV129"/>
      <c r="ELW129"/>
      <c r="ELX129"/>
      <c r="ELY129"/>
      <c r="ELZ129"/>
      <c r="EMA129"/>
      <c r="EMB129"/>
      <c r="EMC129"/>
      <c r="EMD129"/>
      <c r="EME129"/>
      <c r="EMF129"/>
      <c r="EMG129"/>
      <c r="EMH129"/>
      <c r="EMI129"/>
      <c r="EMJ129"/>
      <c r="EMK129"/>
      <c r="EML129"/>
      <c r="EMM129"/>
      <c r="EMN129"/>
      <c r="EMO129"/>
      <c r="EMP129"/>
      <c r="EMQ129"/>
      <c r="EMR129"/>
      <c r="EMS129"/>
      <c r="EMT129"/>
      <c r="EMU129"/>
      <c r="EMV129"/>
      <c r="EMW129"/>
      <c r="EMX129"/>
      <c r="EMY129"/>
      <c r="EMZ129"/>
      <c r="ENA129"/>
      <c r="ENB129"/>
      <c r="ENC129"/>
      <c r="END129"/>
      <c r="ENE129"/>
      <c r="ENF129"/>
      <c r="ENG129"/>
      <c r="ENH129"/>
      <c r="ENI129"/>
      <c r="ENJ129"/>
      <c r="ENK129"/>
      <c r="ENL129"/>
      <c r="ENM129"/>
      <c r="ENN129"/>
      <c r="ENO129"/>
      <c r="ENP129"/>
      <c r="ENQ129"/>
      <c r="ENR129"/>
      <c r="ENS129"/>
      <c r="ENT129"/>
      <c r="ENU129"/>
      <c r="ENV129"/>
      <c r="ENW129"/>
      <c r="ENX129"/>
      <c r="ENY129"/>
      <c r="ENZ129"/>
      <c r="EOA129"/>
      <c r="EOB129"/>
      <c r="EOC129"/>
      <c r="EOD129"/>
      <c r="EOE129"/>
      <c r="EOF129"/>
      <c r="EOG129"/>
      <c r="EOH129"/>
      <c r="EOI129"/>
      <c r="EOJ129"/>
      <c r="EOK129"/>
      <c r="EOL129"/>
      <c r="EOM129"/>
      <c r="EON129"/>
      <c r="EOO129"/>
      <c r="EOP129"/>
      <c r="EOQ129"/>
      <c r="EOR129"/>
      <c r="EOS129"/>
      <c r="EOT129"/>
      <c r="EOU129"/>
      <c r="EOV129"/>
      <c r="EOW129"/>
      <c r="EOX129"/>
      <c r="EOY129"/>
      <c r="EOZ129"/>
      <c r="EPA129"/>
      <c r="EPB129"/>
      <c r="EPC129"/>
      <c r="EPD129"/>
      <c r="EPE129"/>
      <c r="EPF129"/>
      <c r="EPG129"/>
      <c r="EPH129"/>
      <c r="EPI129"/>
      <c r="EPJ129"/>
      <c r="EPK129"/>
      <c r="EPL129"/>
      <c r="EPM129"/>
      <c r="EPN129"/>
      <c r="EPO129"/>
      <c r="EPP129"/>
      <c r="EPQ129"/>
      <c r="EPR129"/>
      <c r="EPS129"/>
      <c r="EPT129"/>
      <c r="EPU129"/>
      <c r="EPV129"/>
      <c r="EPW129"/>
      <c r="EPX129"/>
      <c r="EPY129"/>
      <c r="EPZ129"/>
      <c r="EQA129"/>
      <c r="EQB129"/>
      <c r="EQC129"/>
      <c r="EQD129"/>
      <c r="EQE129"/>
      <c r="EQF129"/>
      <c r="EQG129"/>
      <c r="EQH129"/>
      <c r="EQI129"/>
      <c r="EQJ129"/>
      <c r="EQK129"/>
      <c r="EQL129"/>
      <c r="EQM129"/>
      <c r="EQN129"/>
      <c r="EQO129"/>
      <c r="EQP129"/>
      <c r="EQQ129"/>
      <c r="EQR129"/>
      <c r="EQS129"/>
      <c r="EQT129"/>
      <c r="EQU129"/>
      <c r="EQV129"/>
      <c r="EQW129"/>
      <c r="EQX129"/>
      <c r="EQY129"/>
      <c r="EQZ129"/>
      <c r="ERA129"/>
      <c r="ERB129"/>
      <c r="ERC129"/>
      <c r="ERD129"/>
      <c r="ERE129"/>
      <c r="ERF129"/>
      <c r="ERG129"/>
      <c r="ERH129"/>
      <c r="ERI129"/>
      <c r="ERJ129"/>
      <c r="ERK129"/>
      <c r="ERL129"/>
      <c r="ERM129"/>
      <c r="ERN129"/>
      <c r="ERO129"/>
      <c r="ERP129"/>
      <c r="ERQ129"/>
      <c r="ERR129"/>
      <c r="ERS129"/>
      <c r="ERT129"/>
      <c r="ERU129"/>
      <c r="ERV129"/>
      <c r="ERW129"/>
      <c r="ERX129"/>
      <c r="ERY129"/>
      <c r="ERZ129"/>
      <c r="ESA129"/>
      <c r="ESB129"/>
      <c r="ESC129"/>
      <c r="ESD129"/>
      <c r="ESE129"/>
      <c r="ESF129"/>
      <c r="ESG129"/>
      <c r="ESH129"/>
      <c r="ESI129"/>
      <c r="ESJ129"/>
      <c r="ESK129"/>
      <c r="ESL129"/>
      <c r="ESM129"/>
      <c r="ESN129"/>
      <c r="ESO129"/>
      <c r="ESP129"/>
      <c r="ESQ129"/>
      <c r="ESR129"/>
      <c r="ESS129"/>
      <c r="EST129"/>
      <c r="ESU129"/>
      <c r="ESV129"/>
      <c r="ESW129"/>
      <c r="ESX129"/>
      <c r="ESY129"/>
      <c r="ESZ129"/>
      <c r="ETA129"/>
      <c r="ETB129"/>
      <c r="ETC129"/>
      <c r="ETD129"/>
      <c r="ETE129"/>
      <c r="ETF129"/>
      <c r="ETG129"/>
      <c r="ETH129"/>
      <c r="ETI129"/>
      <c r="ETJ129"/>
      <c r="ETK129"/>
      <c r="ETL129"/>
      <c r="ETM129"/>
      <c r="ETN129"/>
      <c r="ETO129"/>
      <c r="ETP129"/>
      <c r="ETQ129"/>
      <c r="ETR129"/>
      <c r="ETS129"/>
      <c r="ETT129"/>
      <c r="ETU129"/>
      <c r="ETV129"/>
      <c r="ETW129"/>
      <c r="ETX129"/>
      <c r="ETY129"/>
      <c r="ETZ129"/>
      <c r="EUA129"/>
      <c r="EUB129"/>
      <c r="EUC129"/>
      <c r="EUD129"/>
      <c r="EUE129"/>
      <c r="EUF129"/>
      <c r="EUG129"/>
      <c r="EUH129"/>
      <c r="EUI129"/>
      <c r="EUJ129"/>
      <c r="EUK129"/>
      <c r="EUL129"/>
      <c r="EUM129"/>
      <c r="EUN129"/>
      <c r="EUO129"/>
      <c r="EUP129"/>
      <c r="EUQ129"/>
      <c r="EUR129"/>
      <c r="EUS129"/>
      <c r="EUT129"/>
      <c r="EUU129"/>
      <c r="EUV129"/>
      <c r="EUW129"/>
      <c r="EUX129"/>
      <c r="EUY129"/>
      <c r="EUZ129"/>
      <c r="EVA129"/>
      <c r="EVB129"/>
      <c r="EVC129"/>
      <c r="EVD129"/>
      <c r="EVE129"/>
      <c r="EVF129"/>
      <c r="EVG129"/>
      <c r="EVH129"/>
      <c r="EVI129"/>
      <c r="EVJ129"/>
      <c r="EVK129"/>
      <c r="EVL129"/>
      <c r="EVM129"/>
      <c r="EVN129"/>
      <c r="EVO129"/>
      <c r="EVP129"/>
      <c r="EVQ129"/>
      <c r="EVR129"/>
      <c r="EVS129"/>
      <c r="EVT129"/>
      <c r="EVU129"/>
      <c r="EVV129"/>
      <c r="EVW129"/>
      <c r="EVX129"/>
      <c r="EVY129"/>
      <c r="EVZ129"/>
      <c r="EWA129"/>
      <c r="EWB129"/>
      <c r="EWC129"/>
      <c r="EWD129"/>
      <c r="EWE129"/>
      <c r="EWF129"/>
      <c r="EWG129"/>
      <c r="EWH129"/>
      <c r="EWI129"/>
      <c r="EWJ129"/>
      <c r="EWK129"/>
      <c r="EWL129"/>
      <c r="EWM129"/>
      <c r="EWN129"/>
      <c r="EWO129"/>
      <c r="EWP129"/>
      <c r="EWQ129"/>
      <c r="EWR129"/>
      <c r="EWS129"/>
      <c r="EWT129"/>
      <c r="EWU129"/>
      <c r="EWV129"/>
      <c r="EWW129"/>
      <c r="EWX129"/>
      <c r="EWY129"/>
      <c r="EWZ129"/>
      <c r="EXA129"/>
      <c r="EXB129"/>
      <c r="EXC129"/>
      <c r="EXD129"/>
      <c r="EXE129"/>
      <c r="EXF129"/>
      <c r="EXG129"/>
      <c r="EXH129"/>
      <c r="EXI129"/>
      <c r="EXJ129"/>
      <c r="EXK129"/>
      <c r="EXL129"/>
      <c r="EXM129"/>
      <c r="EXN129"/>
      <c r="EXO129"/>
      <c r="EXP129"/>
      <c r="EXQ129"/>
      <c r="EXR129"/>
      <c r="EXS129"/>
      <c r="EXT129"/>
      <c r="EXU129"/>
      <c r="EXV129"/>
      <c r="EXW129"/>
      <c r="EXX129"/>
      <c r="EXY129"/>
      <c r="EXZ129"/>
      <c r="EYA129"/>
      <c r="EYB129"/>
      <c r="EYC129"/>
      <c r="EYD129"/>
      <c r="EYE129"/>
      <c r="EYF129"/>
      <c r="EYG129"/>
      <c r="EYH129"/>
      <c r="EYI129"/>
      <c r="EYJ129"/>
      <c r="EYK129"/>
      <c r="EYL129"/>
      <c r="EYM129"/>
      <c r="EYN129"/>
      <c r="EYO129"/>
      <c r="EYP129"/>
      <c r="EYQ129"/>
      <c r="EYR129"/>
      <c r="EYS129"/>
      <c r="EYT129"/>
      <c r="EYU129"/>
      <c r="EYV129"/>
      <c r="EYW129"/>
      <c r="EYX129"/>
      <c r="EYY129"/>
      <c r="EYZ129"/>
      <c r="EZA129"/>
      <c r="EZB129"/>
      <c r="EZC129"/>
      <c r="EZD129"/>
      <c r="EZE129"/>
      <c r="EZF129"/>
      <c r="EZG129"/>
      <c r="EZH129"/>
      <c r="EZI129"/>
      <c r="EZJ129"/>
      <c r="EZK129"/>
      <c r="EZL129"/>
      <c r="EZM129"/>
      <c r="EZN129"/>
      <c r="EZO129"/>
      <c r="EZP129"/>
      <c r="EZQ129"/>
      <c r="EZR129"/>
      <c r="EZS129"/>
      <c r="EZT129"/>
      <c r="EZU129"/>
      <c r="EZV129"/>
      <c r="EZW129"/>
      <c r="EZX129"/>
      <c r="EZY129"/>
      <c r="EZZ129"/>
      <c r="FAA129"/>
      <c r="FAB129"/>
      <c r="FAC129"/>
      <c r="FAD129"/>
      <c r="FAE129"/>
      <c r="FAF129"/>
      <c r="FAG129"/>
      <c r="FAH129"/>
      <c r="FAI129"/>
      <c r="FAJ129"/>
      <c r="FAK129"/>
      <c r="FAL129"/>
      <c r="FAM129"/>
      <c r="FAN129"/>
      <c r="FAO129"/>
      <c r="FAP129"/>
      <c r="FAQ129"/>
      <c r="FAR129"/>
      <c r="FAS129"/>
      <c r="FAT129"/>
      <c r="FAU129"/>
      <c r="FAV129"/>
      <c r="FAW129"/>
      <c r="FAX129"/>
      <c r="FAY129"/>
      <c r="FAZ129"/>
      <c r="FBA129"/>
      <c r="FBB129"/>
      <c r="FBC129"/>
      <c r="FBD129"/>
      <c r="FBE129"/>
      <c r="FBF129"/>
      <c r="FBG129"/>
      <c r="FBH129"/>
      <c r="FBI129"/>
      <c r="FBJ129"/>
      <c r="FBK129"/>
      <c r="FBL129"/>
      <c r="FBM129"/>
      <c r="FBN129"/>
      <c r="FBO129"/>
      <c r="FBP129"/>
      <c r="FBQ129"/>
      <c r="FBR129"/>
      <c r="FBS129"/>
      <c r="FBT129"/>
      <c r="FBU129"/>
      <c r="FBV129"/>
      <c r="FBW129"/>
      <c r="FBX129"/>
      <c r="FBY129"/>
      <c r="FBZ129"/>
      <c r="FCA129"/>
      <c r="FCB129"/>
      <c r="FCC129"/>
      <c r="FCD129"/>
      <c r="FCE129"/>
      <c r="FCF129"/>
      <c r="FCG129"/>
      <c r="FCH129"/>
      <c r="FCI129"/>
      <c r="FCJ129"/>
      <c r="FCK129"/>
      <c r="FCL129"/>
      <c r="FCM129"/>
      <c r="FCN129"/>
      <c r="FCO129"/>
      <c r="FCP129"/>
      <c r="FCQ129"/>
      <c r="FCR129"/>
      <c r="FCS129"/>
      <c r="FCT129"/>
      <c r="FCU129"/>
      <c r="FCV129"/>
      <c r="FCW129"/>
      <c r="FCX129"/>
      <c r="FCY129"/>
      <c r="FCZ129"/>
      <c r="FDA129"/>
      <c r="FDB129"/>
      <c r="FDC129"/>
      <c r="FDD129"/>
      <c r="FDE129"/>
      <c r="FDF129"/>
      <c r="FDG129"/>
      <c r="FDH129"/>
      <c r="FDI129"/>
      <c r="FDJ129"/>
      <c r="FDK129"/>
      <c r="FDL129"/>
      <c r="FDM129"/>
      <c r="FDN129"/>
      <c r="FDO129"/>
      <c r="FDP129"/>
      <c r="FDQ129"/>
      <c r="FDR129"/>
      <c r="FDS129"/>
      <c r="FDT129"/>
      <c r="FDU129"/>
      <c r="FDV129"/>
      <c r="FDW129"/>
      <c r="FDX129"/>
      <c r="FDY129"/>
      <c r="FDZ129"/>
      <c r="FEA129"/>
      <c r="FEB129"/>
      <c r="FEC129"/>
      <c r="FED129"/>
      <c r="FEE129"/>
      <c r="FEF129"/>
      <c r="FEG129"/>
      <c r="FEH129"/>
      <c r="FEI129"/>
      <c r="FEJ129"/>
      <c r="FEK129"/>
      <c r="FEL129"/>
      <c r="FEM129"/>
      <c r="FEN129"/>
      <c r="FEO129"/>
      <c r="FEP129"/>
      <c r="FEQ129"/>
      <c r="FER129"/>
      <c r="FES129"/>
      <c r="FET129"/>
      <c r="FEU129"/>
      <c r="FEV129"/>
      <c r="FEW129"/>
      <c r="FEX129"/>
      <c r="FEY129"/>
      <c r="FEZ129"/>
      <c r="FFA129"/>
      <c r="FFB129"/>
      <c r="FFC129"/>
      <c r="FFD129"/>
      <c r="FFE129"/>
      <c r="FFF129"/>
      <c r="FFG129"/>
      <c r="FFH129"/>
      <c r="FFI129"/>
      <c r="FFJ129"/>
      <c r="FFK129"/>
      <c r="FFL129"/>
      <c r="FFM129"/>
      <c r="FFN129"/>
      <c r="FFO129"/>
      <c r="FFP129"/>
      <c r="FFQ129"/>
      <c r="FFR129"/>
      <c r="FFS129"/>
      <c r="FFT129"/>
      <c r="FFU129"/>
      <c r="FFV129"/>
      <c r="FFW129"/>
      <c r="FFX129"/>
      <c r="FFY129"/>
      <c r="FFZ129"/>
      <c r="FGA129"/>
      <c r="FGB129"/>
      <c r="FGC129"/>
      <c r="FGD129"/>
      <c r="FGE129"/>
      <c r="FGF129"/>
      <c r="FGG129"/>
      <c r="FGH129"/>
      <c r="FGI129"/>
      <c r="FGJ129"/>
      <c r="FGK129"/>
      <c r="FGL129"/>
      <c r="FGM129"/>
      <c r="FGN129"/>
      <c r="FGO129"/>
      <c r="FGP129"/>
      <c r="FGQ129"/>
      <c r="FGR129"/>
      <c r="FGS129"/>
      <c r="FGT129"/>
      <c r="FGU129"/>
      <c r="FGV129"/>
      <c r="FGW129"/>
      <c r="FGX129"/>
      <c r="FGY129"/>
      <c r="FGZ129"/>
      <c r="FHA129"/>
      <c r="FHB129"/>
      <c r="FHC129"/>
      <c r="FHD129"/>
      <c r="FHE129"/>
      <c r="FHF129"/>
      <c r="FHG129"/>
      <c r="FHH129"/>
      <c r="FHI129"/>
      <c r="FHJ129"/>
      <c r="FHK129"/>
      <c r="FHL129"/>
      <c r="FHM129"/>
      <c r="FHN129"/>
      <c r="FHO129"/>
      <c r="FHP129"/>
      <c r="FHQ129"/>
      <c r="FHR129"/>
      <c r="FHS129"/>
      <c r="FHT129"/>
      <c r="FHU129"/>
      <c r="FHV129"/>
      <c r="FHW129"/>
      <c r="FHX129"/>
      <c r="FHY129"/>
      <c r="FHZ129"/>
      <c r="FIA129"/>
      <c r="FIB129"/>
      <c r="FIC129"/>
      <c r="FID129"/>
      <c r="FIE129"/>
      <c r="FIF129"/>
      <c r="FIG129"/>
      <c r="FIH129"/>
      <c r="FII129"/>
      <c r="FIJ129"/>
      <c r="FIK129"/>
      <c r="FIL129"/>
      <c r="FIM129"/>
      <c r="FIN129"/>
      <c r="FIO129"/>
      <c r="FIP129"/>
      <c r="FIQ129"/>
      <c r="FIR129"/>
      <c r="FIS129"/>
      <c r="FIT129"/>
      <c r="FIU129"/>
      <c r="FIV129"/>
      <c r="FIW129"/>
      <c r="FIX129"/>
      <c r="FIY129"/>
      <c r="FIZ129"/>
      <c r="FJA129"/>
      <c r="FJB129"/>
      <c r="FJC129"/>
      <c r="FJD129"/>
      <c r="FJE129"/>
      <c r="FJF129"/>
      <c r="FJG129"/>
      <c r="FJH129"/>
      <c r="FJI129"/>
      <c r="FJJ129"/>
      <c r="FJK129"/>
      <c r="FJL129"/>
      <c r="FJM129"/>
      <c r="FJN129"/>
      <c r="FJO129"/>
      <c r="FJP129"/>
      <c r="FJQ129"/>
      <c r="FJR129"/>
      <c r="FJS129"/>
      <c r="FJT129"/>
      <c r="FJU129"/>
      <c r="FJV129"/>
      <c r="FJW129"/>
      <c r="FJX129"/>
      <c r="FJY129"/>
      <c r="FJZ129"/>
      <c r="FKA129"/>
      <c r="FKB129"/>
      <c r="FKC129"/>
      <c r="FKD129"/>
      <c r="FKE129"/>
      <c r="FKF129"/>
      <c r="FKG129"/>
      <c r="FKH129"/>
      <c r="FKI129"/>
      <c r="FKJ129"/>
      <c r="FKK129"/>
      <c r="FKL129"/>
      <c r="FKM129"/>
      <c r="FKN129"/>
      <c r="FKO129"/>
      <c r="FKP129"/>
      <c r="FKQ129"/>
      <c r="FKR129"/>
      <c r="FKS129"/>
      <c r="FKT129"/>
      <c r="FKU129"/>
      <c r="FKV129"/>
      <c r="FKW129"/>
      <c r="FKX129"/>
      <c r="FKY129"/>
      <c r="FKZ129"/>
      <c r="FLA129"/>
      <c r="FLB129"/>
      <c r="FLC129"/>
      <c r="FLD129"/>
      <c r="FLE129"/>
      <c r="FLF129"/>
      <c r="FLG129"/>
      <c r="FLH129"/>
      <c r="FLI129"/>
      <c r="FLJ129"/>
      <c r="FLK129"/>
      <c r="FLL129"/>
      <c r="FLM129"/>
      <c r="FLN129"/>
      <c r="FLO129"/>
      <c r="FLP129"/>
      <c r="FLQ129"/>
      <c r="FLR129"/>
      <c r="FLS129"/>
      <c r="FLT129"/>
      <c r="FLU129"/>
      <c r="FLV129"/>
      <c r="FLW129"/>
      <c r="FLX129"/>
      <c r="FLY129"/>
      <c r="FLZ129"/>
      <c r="FMA129"/>
      <c r="FMB129"/>
      <c r="FMC129"/>
      <c r="FMD129"/>
      <c r="FME129"/>
      <c r="FMF129"/>
      <c r="FMG129"/>
      <c r="FMH129"/>
      <c r="FMI129"/>
      <c r="FMJ129"/>
      <c r="FMK129"/>
      <c r="FML129"/>
      <c r="FMM129"/>
      <c r="FMN129"/>
      <c r="FMO129"/>
      <c r="FMP129"/>
      <c r="FMQ129"/>
      <c r="FMR129"/>
      <c r="FMS129"/>
      <c r="FMT129"/>
      <c r="FMU129"/>
      <c r="FMV129"/>
      <c r="FMW129"/>
      <c r="FMX129"/>
      <c r="FMY129"/>
      <c r="FMZ129"/>
      <c r="FNA129"/>
      <c r="FNB129"/>
      <c r="FNC129"/>
      <c r="FND129"/>
      <c r="FNE129"/>
      <c r="FNF129"/>
      <c r="FNG129"/>
      <c r="FNH129"/>
      <c r="FNI129"/>
      <c r="FNJ129"/>
      <c r="FNK129"/>
      <c r="FNL129"/>
      <c r="FNM129"/>
      <c r="FNN129"/>
      <c r="FNO129"/>
      <c r="FNP129"/>
      <c r="FNQ129"/>
      <c r="FNR129"/>
      <c r="FNS129"/>
      <c r="FNT129"/>
      <c r="FNU129"/>
      <c r="FNV129"/>
      <c r="FNW129"/>
      <c r="FNX129"/>
      <c r="FNY129"/>
      <c r="FNZ129"/>
      <c r="FOA129"/>
      <c r="FOB129"/>
      <c r="FOC129"/>
      <c r="FOD129"/>
      <c r="FOE129"/>
      <c r="FOF129"/>
      <c r="FOG129"/>
      <c r="FOH129"/>
      <c r="FOI129"/>
      <c r="FOJ129"/>
      <c r="FOK129"/>
      <c r="FOL129"/>
      <c r="FOM129"/>
      <c r="FON129"/>
      <c r="FOO129"/>
      <c r="FOP129"/>
      <c r="FOQ129"/>
      <c r="FOR129"/>
      <c r="FOS129"/>
      <c r="FOT129"/>
      <c r="FOU129"/>
      <c r="FOV129"/>
      <c r="FOW129"/>
      <c r="FOX129"/>
      <c r="FOY129"/>
      <c r="FOZ129"/>
      <c r="FPA129"/>
      <c r="FPB129"/>
      <c r="FPC129"/>
      <c r="FPD129"/>
      <c r="FPE129"/>
      <c r="FPF129"/>
      <c r="FPG129"/>
      <c r="FPH129"/>
      <c r="FPI129"/>
      <c r="FPJ129"/>
      <c r="FPK129"/>
      <c r="FPL129"/>
      <c r="FPM129"/>
      <c r="FPN129"/>
      <c r="FPO129"/>
      <c r="FPP129"/>
      <c r="FPQ129"/>
      <c r="FPR129"/>
      <c r="FPS129"/>
      <c r="FPT129"/>
      <c r="FPU129"/>
      <c r="FPV129"/>
      <c r="FPW129"/>
      <c r="FPX129"/>
      <c r="FPY129"/>
      <c r="FPZ129"/>
      <c r="FQA129"/>
      <c r="FQB129"/>
      <c r="FQC129"/>
      <c r="FQD129"/>
      <c r="FQE129"/>
      <c r="FQF129"/>
      <c r="FQG129"/>
      <c r="FQH129"/>
      <c r="FQI129"/>
      <c r="FQJ129"/>
      <c r="FQK129"/>
      <c r="FQL129"/>
      <c r="FQM129"/>
      <c r="FQN129"/>
      <c r="FQO129"/>
      <c r="FQP129"/>
      <c r="FQQ129"/>
      <c r="FQR129"/>
      <c r="FQS129"/>
      <c r="FQT129"/>
      <c r="FQU129"/>
      <c r="FQV129"/>
      <c r="FQW129"/>
      <c r="FQX129"/>
      <c r="FQY129"/>
      <c r="FQZ129"/>
      <c r="FRA129"/>
      <c r="FRB129"/>
      <c r="FRC129"/>
      <c r="FRD129"/>
      <c r="FRE129"/>
      <c r="FRF129"/>
      <c r="FRG129"/>
      <c r="FRH129"/>
      <c r="FRI129"/>
      <c r="FRJ129"/>
      <c r="FRK129"/>
      <c r="FRL129"/>
      <c r="FRM129"/>
      <c r="FRN129"/>
      <c r="FRO129"/>
      <c r="FRP129"/>
      <c r="FRQ129"/>
      <c r="FRR129"/>
      <c r="FRS129"/>
      <c r="FRT129"/>
      <c r="FRU129"/>
      <c r="FRV129"/>
      <c r="FRW129"/>
      <c r="FRX129"/>
      <c r="FRY129"/>
      <c r="FRZ129"/>
      <c r="FSA129"/>
      <c r="FSB129"/>
      <c r="FSC129"/>
      <c r="FSD129"/>
      <c r="FSE129"/>
      <c r="FSF129"/>
      <c r="FSG129"/>
      <c r="FSH129"/>
      <c r="FSI129"/>
      <c r="FSJ129"/>
      <c r="FSK129"/>
      <c r="FSL129"/>
      <c r="FSM129"/>
      <c r="FSN129"/>
      <c r="FSO129"/>
      <c r="FSP129"/>
      <c r="FSQ129"/>
      <c r="FSR129"/>
      <c r="FSS129"/>
      <c r="FST129"/>
      <c r="FSU129"/>
      <c r="FSV129"/>
      <c r="FSW129"/>
      <c r="FSX129"/>
      <c r="FSY129"/>
      <c r="FSZ129"/>
      <c r="FTA129"/>
      <c r="FTB129"/>
      <c r="FTC129"/>
      <c r="FTD129"/>
      <c r="FTE129"/>
      <c r="FTF129"/>
      <c r="FTG129"/>
      <c r="FTH129"/>
      <c r="FTI129"/>
      <c r="FTJ129"/>
      <c r="FTK129"/>
      <c r="FTL129"/>
      <c r="FTM129"/>
      <c r="FTN129"/>
      <c r="FTO129"/>
      <c r="FTP129"/>
      <c r="FTQ129"/>
      <c r="FTR129"/>
      <c r="FTS129"/>
      <c r="FTT129"/>
      <c r="FTU129"/>
      <c r="FTV129"/>
      <c r="FTW129"/>
      <c r="FTX129"/>
      <c r="FTY129"/>
      <c r="FTZ129"/>
      <c r="FUA129"/>
      <c r="FUB129"/>
      <c r="FUC129"/>
      <c r="FUD129"/>
      <c r="FUE129"/>
      <c r="FUF129"/>
      <c r="FUG129"/>
      <c r="FUH129"/>
      <c r="FUI129"/>
      <c r="FUJ129"/>
      <c r="FUK129"/>
      <c r="FUL129"/>
      <c r="FUM129"/>
      <c r="FUN129"/>
      <c r="FUO129"/>
      <c r="FUP129"/>
      <c r="FUQ129"/>
      <c r="FUR129"/>
      <c r="FUS129"/>
      <c r="FUT129"/>
      <c r="FUU129"/>
      <c r="FUV129"/>
      <c r="FUW129"/>
      <c r="FUX129"/>
      <c r="FUY129"/>
      <c r="FUZ129"/>
      <c r="FVA129"/>
      <c r="FVB129"/>
      <c r="FVC129"/>
      <c r="FVD129"/>
      <c r="FVE129"/>
      <c r="FVF129"/>
      <c r="FVG129"/>
      <c r="FVH129"/>
      <c r="FVI129"/>
      <c r="FVJ129"/>
      <c r="FVK129"/>
      <c r="FVL129"/>
      <c r="FVM129"/>
      <c r="FVN129"/>
      <c r="FVO129"/>
      <c r="FVP129"/>
      <c r="FVQ129"/>
      <c r="FVR129"/>
      <c r="FVS129"/>
      <c r="FVT129"/>
      <c r="FVU129"/>
      <c r="FVV129"/>
      <c r="FVW129"/>
      <c r="FVX129"/>
      <c r="FVY129"/>
      <c r="FVZ129"/>
      <c r="FWA129"/>
      <c r="FWB129"/>
      <c r="FWC129"/>
      <c r="FWD129"/>
      <c r="FWE129"/>
      <c r="FWF129"/>
      <c r="FWG129"/>
      <c r="FWH129"/>
      <c r="FWI129"/>
      <c r="FWJ129"/>
      <c r="FWK129"/>
      <c r="FWL129"/>
      <c r="FWM129"/>
      <c r="FWN129"/>
      <c r="FWO129"/>
      <c r="FWP129"/>
      <c r="FWQ129"/>
      <c r="FWR129"/>
      <c r="FWS129"/>
      <c r="FWT129"/>
      <c r="FWU129"/>
      <c r="FWV129"/>
      <c r="FWW129"/>
      <c r="FWX129"/>
      <c r="FWY129"/>
      <c r="FWZ129"/>
      <c r="FXA129"/>
      <c r="FXB129"/>
      <c r="FXC129"/>
      <c r="FXD129"/>
      <c r="FXE129"/>
      <c r="FXF129"/>
      <c r="FXG129"/>
      <c r="FXH129"/>
      <c r="FXI129"/>
      <c r="FXJ129"/>
      <c r="FXK129"/>
      <c r="FXL129"/>
      <c r="FXM129"/>
      <c r="FXN129"/>
      <c r="FXO129"/>
      <c r="FXP129"/>
      <c r="FXQ129"/>
      <c r="FXR129"/>
      <c r="FXS129"/>
      <c r="FXT129"/>
      <c r="FXU129"/>
      <c r="FXV129"/>
      <c r="FXW129"/>
      <c r="FXX129"/>
      <c r="FXY129"/>
      <c r="FXZ129"/>
      <c r="FYA129"/>
      <c r="FYB129"/>
      <c r="FYC129"/>
      <c r="FYD129"/>
      <c r="FYE129"/>
      <c r="FYF129"/>
      <c r="FYG129"/>
      <c r="FYH129"/>
      <c r="FYI129"/>
      <c r="FYJ129"/>
      <c r="FYK129"/>
      <c r="FYL129"/>
      <c r="FYM129"/>
      <c r="FYN129"/>
      <c r="FYO129"/>
      <c r="FYP129"/>
      <c r="FYQ129"/>
      <c r="FYR129"/>
      <c r="FYS129"/>
      <c r="FYT129"/>
      <c r="FYU129"/>
      <c r="FYV129"/>
      <c r="FYW129"/>
      <c r="FYX129"/>
      <c r="FYY129"/>
      <c r="FYZ129"/>
      <c r="FZA129"/>
      <c r="FZB129"/>
      <c r="FZC129"/>
      <c r="FZD129"/>
      <c r="FZE129"/>
      <c r="FZF129"/>
      <c r="FZG129"/>
      <c r="FZH129"/>
      <c r="FZI129"/>
      <c r="FZJ129"/>
      <c r="FZK129"/>
      <c r="FZL129"/>
      <c r="FZM129"/>
      <c r="FZN129"/>
      <c r="FZO129"/>
      <c r="FZP129"/>
      <c r="FZQ129"/>
      <c r="FZR129"/>
      <c r="FZS129"/>
      <c r="FZT129"/>
      <c r="FZU129"/>
      <c r="FZV129"/>
      <c r="FZW129"/>
      <c r="FZX129"/>
      <c r="FZY129"/>
      <c r="FZZ129"/>
      <c r="GAA129"/>
      <c r="GAB129"/>
      <c r="GAC129"/>
      <c r="GAD129"/>
      <c r="GAE129"/>
      <c r="GAF129"/>
      <c r="GAG129"/>
      <c r="GAH129"/>
      <c r="GAI129"/>
      <c r="GAJ129"/>
      <c r="GAK129"/>
      <c r="GAL129"/>
      <c r="GAM129"/>
      <c r="GAN129"/>
      <c r="GAO129"/>
      <c r="GAP129"/>
      <c r="GAQ129"/>
      <c r="GAR129"/>
      <c r="GAS129"/>
      <c r="GAT129"/>
      <c r="GAU129"/>
      <c r="GAV129"/>
      <c r="GAW129"/>
      <c r="GAX129"/>
      <c r="GAY129"/>
      <c r="GAZ129"/>
      <c r="GBA129"/>
      <c r="GBB129"/>
      <c r="GBC129"/>
      <c r="GBD129"/>
      <c r="GBE129"/>
      <c r="GBF129"/>
      <c r="GBG129"/>
      <c r="GBH129"/>
      <c r="GBI129"/>
      <c r="GBJ129"/>
      <c r="GBK129"/>
      <c r="GBL129"/>
      <c r="GBM129"/>
      <c r="GBN129"/>
      <c r="GBO129"/>
      <c r="GBP129"/>
      <c r="GBQ129"/>
      <c r="GBR129"/>
      <c r="GBS129"/>
      <c r="GBT129"/>
      <c r="GBU129"/>
      <c r="GBV129"/>
      <c r="GBW129"/>
      <c r="GBX129"/>
      <c r="GBY129"/>
      <c r="GBZ129"/>
      <c r="GCA129"/>
      <c r="GCB129"/>
      <c r="GCC129"/>
      <c r="GCD129"/>
      <c r="GCE129"/>
      <c r="GCF129"/>
      <c r="GCG129"/>
      <c r="GCH129"/>
      <c r="GCI129"/>
      <c r="GCJ129"/>
      <c r="GCK129"/>
      <c r="GCL129"/>
      <c r="GCM129"/>
      <c r="GCN129"/>
      <c r="GCO129"/>
      <c r="GCP129"/>
      <c r="GCQ129"/>
      <c r="GCR129"/>
      <c r="GCS129"/>
      <c r="GCT129"/>
      <c r="GCU129"/>
      <c r="GCV129"/>
      <c r="GCW129"/>
      <c r="GCX129"/>
      <c r="GCY129"/>
      <c r="GCZ129"/>
      <c r="GDA129"/>
      <c r="GDB129"/>
      <c r="GDC129"/>
      <c r="GDD129"/>
      <c r="GDE129"/>
      <c r="GDF129"/>
      <c r="GDG129"/>
      <c r="GDH129"/>
      <c r="GDI129"/>
      <c r="GDJ129"/>
      <c r="GDK129"/>
      <c r="GDL129"/>
      <c r="GDM129"/>
      <c r="GDN129"/>
      <c r="GDO129"/>
      <c r="GDP129"/>
      <c r="GDQ129"/>
      <c r="GDR129"/>
      <c r="GDS129"/>
      <c r="GDT129"/>
      <c r="GDU129"/>
      <c r="GDV129"/>
      <c r="GDW129"/>
      <c r="GDX129"/>
      <c r="GDY129"/>
      <c r="GDZ129"/>
      <c r="GEA129"/>
      <c r="GEB129"/>
      <c r="GEC129"/>
      <c r="GED129"/>
      <c r="GEE129"/>
      <c r="GEF129"/>
      <c r="GEG129"/>
      <c r="GEH129"/>
      <c r="GEI129"/>
      <c r="GEJ129"/>
      <c r="GEK129"/>
      <c r="GEL129"/>
      <c r="GEM129"/>
      <c r="GEN129"/>
      <c r="GEO129"/>
      <c r="GEP129"/>
      <c r="GEQ129"/>
      <c r="GER129"/>
      <c r="GES129"/>
      <c r="GET129"/>
      <c r="GEU129"/>
      <c r="GEV129"/>
      <c r="GEW129"/>
      <c r="GEX129"/>
      <c r="GEY129"/>
      <c r="GEZ129"/>
      <c r="GFA129"/>
      <c r="GFB129"/>
      <c r="GFC129"/>
      <c r="GFD129"/>
      <c r="GFE129"/>
      <c r="GFF129"/>
      <c r="GFG129"/>
      <c r="GFH129"/>
      <c r="GFI129"/>
      <c r="GFJ129"/>
      <c r="GFK129"/>
      <c r="GFL129"/>
      <c r="GFM129"/>
      <c r="GFN129"/>
      <c r="GFO129"/>
      <c r="GFP129"/>
      <c r="GFQ129"/>
      <c r="GFR129"/>
      <c r="GFS129"/>
      <c r="GFT129"/>
      <c r="GFU129"/>
      <c r="GFV129"/>
      <c r="GFW129"/>
      <c r="GFX129"/>
      <c r="GFY129"/>
      <c r="GFZ129"/>
      <c r="GGA129"/>
      <c r="GGB129"/>
      <c r="GGC129"/>
      <c r="GGD129"/>
      <c r="GGE129"/>
      <c r="GGF129"/>
      <c r="GGG129"/>
      <c r="GGH129"/>
      <c r="GGI129"/>
      <c r="GGJ129"/>
      <c r="GGK129"/>
      <c r="GGL129"/>
      <c r="GGM129"/>
      <c r="GGN129"/>
      <c r="GGO129"/>
      <c r="GGP129"/>
      <c r="GGQ129"/>
      <c r="GGR129"/>
      <c r="GGS129"/>
      <c r="GGT129"/>
      <c r="GGU129"/>
      <c r="GGV129"/>
      <c r="GGW129"/>
      <c r="GGX129"/>
      <c r="GGY129"/>
      <c r="GGZ129"/>
      <c r="GHA129"/>
      <c r="GHB129"/>
      <c r="GHC129"/>
      <c r="GHD129"/>
      <c r="GHE129"/>
      <c r="GHF129"/>
      <c r="GHG129"/>
      <c r="GHH129"/>
      <c r="GHI129"/>
      <c r="GHJ129"/>
      <c r="GHK129"/>
      <c r="GHL129"/>
      <c r="GHM129"/>
      <c r="GHN129"/>
      <c r="GHO129"/>
      <c r="GHP129"/>
      <c r="GHQ129"/>
      <c r="GHR129"/>
      <c r="GHS129"/>
      <c r="GHT129"/>
      <c r="GHU129"/>
      <c r="GHV129"/>
      <c r="GHW129"/>
      <c r="GHX129"/>
      <c r="GHY129"/>
      <c r="GHZ129"/>
      <c r="GIA129"/>
      <c r="GIB129"/>
      <c r="GIC129"/>
      <c r="GID129"/>
      <c r="GIE129"/>
      <c r="GIF129"/>
      <c r="GIG129"/>
      <c r="GIH129"/>
      <c r="GII129"/>
      <c r="GIJ129"/>
      <c r="GIK129"/>
      <c r="GIL129"/>
      <c r="GIM129"/>
      <c r="GIN129"/>
      <c r="GIO129"/>
      <c r="GIP129"/>
      <c r="GIQ129"/>
      <c r="GIR129"/>
      <c r="GIS129"/>
      <c r="GIT129"/>
      <c r="GIU129"/>
      <c r="GIV129"/>
      <c r="GIW129"/>
      <c r="GIX129"/>
      <c r="GIY129"/>
      <c r="GIZ129"/>
      <c r="GJA129"/>
      <c r="GJB129"/>
      <c r="GJC129"/>
      <c r="GJD129"/>
      <c r="GJE129"/>
      <c r="GJF129"/>
      <c r="GJG129"/>
      <c r="GJH129"/>
      <c r="GJI129"/>
      <c r="GJJ129"/>
      <c r="GJK129"/>
      <c r="GJL129"/>
      <c r="GJM129"/>
      <c r="GJN129"/>
      <c r="GJO129"/>
      <c r="GJP129"/>
      <c r="GJQ129"/>
      <c r="GJR129"/>
      <c r="GJS129"/>
      <c r="GJT129"/>
      <c r="GJU129"/>
      <c r="GJV129"/>
      <c r="GJW129"/>
      <c r="GJX129"/>
      <c r="GJY129"/>
      <c r="GJZ129"/>
      <c r="GKA129"/>
      <c r="GKB129"/>
      <c r="GKC129"/>
      <c r="GKD129"/>
      <c r="GKE129"/>
      <c r="GKF129"/>
      <c r="GKG129"/>
      <c r="GKH129"/>
      <c r="GKI129"/>
      <c r="GKJ129"/>
      <c r="GKK129"/>
      <c r="GKL129"/>
      <c r="GKM129"/>
      <c r="GKN129"/>
      <c r="GKO129"/>
      <c r="GKP129"/>
      <c r="GKQ129"/>
      <c r="GKR129"/>
      <c r="GKS129"/>
      <c r="GKT129"/>
      <c r="GKU129"/>
      <c r="GKV129"/>
      <c r="GKW129"/>
      <c r="GKX129"/>
      <c r="GKY129"/>
      <c r="GKZ129"/>
      <c r="GLA129"/>
      <c r="GLB129"/>
      <c r="GLC129"/>
      <c r="GLD129"/>
      <c r="GLE129"/>
      <c r="GLF129"/>
      <c r="GLG129"/>
      <c r="GLH129"/>
      <c r="GLI129"/>
      <c r="GLJ129"/>
      <c r="GLK129"/>
      <c r="GLL129"/>
      <c r="GLM129"/>
      <c r="GLN129"/>
      <c r="GLO129"/>
      <c r="GLP129"/>
      <c r="GLQ129"/>
      <c r="GLR129"/>
      <c r="GLS129"/>
      <c r="GLT129"/>
      <c r="GLU129"/>
      <c r="GLV129"/>
      <c r="GLW129"/>
      <c r="GLX129"/>
      <c r="GLY129"/>
      <c r="GLZ129"/>
      <c r="GMA129"/>
      <c r="GMB129"/>
      <c r="GMC129"/>
      <c r="GMD129"/>
      <c r="GME129"/>
      <c r="GMF129"/>
      <c r="GMG129"/>
      <c r="GMH129"/>
      <c r="GMI129"/>
      <c r="GMJ129"/>
      <c r="GMK129"/>
      <c r="GML129"/>
      <c r="GMM129"/>
      <c r="GMN129"/>
      <c r="GMO129"/>
      <c r="GMP129"/>
      <c r="GMQ129"/>
      <c r="GMR129"/>
      <c r="GMS129"/>
      <c r="GMT129"/>
      <c r="GMU129"/>
      <c r="GMV129"/>
      <c r="GMW129"/>
      <c r="GMX129"/>
      <c r="GMY129"/>
      <c r="GMZ129"/>
      <c r="GNA129"/>
      <c r="GNB129"/>
      <c r="GNC129"/>
      <c r="GND129"/>
      <c r="GNE129"/>
      <c r="GNF129"/>
      <c r="GNG129"/>
      <c r="GNH129"/>
      <c r="GNI129"/>
      <c r="GNJ129"/>
      <c r="GNK129"/>
      <c r="GNL129"/>
      <c r="GNM129"/>
      <c r="GNN129"/>
      <c r="GNO129"/>
      <c r="GNP129"/>
      <c r="GNQ129"/>
      <c r="GNR129"/>
      <c r="GNS129"/>
      <c r="GNT129"/>
      <c r="GNU129"/>
      <c r="GNV129"/>
      <c r="GNW129"/>
      <c r="GNX129"/>
      <c r="GNY129"/>
      <c r="GNZ129"/>
      <c r="GOA129"/>
      <c r="GOB129"/>
      <c r="GOC129"/>
      <c r="GOD129"/>
      <c r="GOE129"/>
      <c r="GOF129"/>
      <c r="GOG129"/>
      <c r="GOH129"/>
      <c r="GOI129"/>
      <c r="GOJ129"/>
      <c r="GOK129"/>
      <c r="GOL129"/>
      <c r="GOM129"/>
      <c r="GON129"/>
      <c r="GOO129"/>
      <c r="GOP129"/>
      <c r="GOQ129"/>
      <c r="GOR129"/>
      <c r="GOS129"/>
      <c r="GOT129"/>
      <c r="GOU129"/>
      <c r="GOV129"/>
      <c r="GOW129"/>
      <c r="GOX129"/>
      <c r="GOY129"/>
      <c r="GOZ129"/>
      <c r="GPA129"/>
      <c r="GPB129"/>
      <c r="GPC129"/>
      <c r="GPD129"/>
      <c r="GPE129"/>
      <c r="GPF129"/>
      <c r="GPG129"/>
      <c r="GPH129"/>
      <c r="GPI129"/>
      <c r="GPJ129"/>
      <c r="GPK129"/>
      <c r="GPL129"/>
      <c r="GPM129"/>
      <c r="GPN129"/>
      <c r="GPO129"/>
      <c r="GPP129"/>
      <c r="GPQ129"/>
      <c r="GPR129"/>
      <c r="GPS129"/>
      <c r="GPT129"/>
      <c r="GPU129"/>
      <c r="GPV129"/>
      <c r="GPW129"/>
      <c r="GPX129"/>
      <c r="GPY129"/>
      <c r="GPZ129"/>
      <c r="GQA129"/>
      <c r="GQB129"/>
      <c r="GQC129"/>
      <c r="GQD129"/>
      <c r="GQE129"/>
      <c r="GQF129"/>
      <c r="GQG129"/>
      <c r="GQH129"/>
      <c r="GQI129"/>
      <c r="GQJ129"/>
      <c r="GQK129"/>
      <c r="GQL129"/>
      <c r="GQM129"/>
      <c r="GQN129"/>
      <c r="GQO129"/>
      <c r="GQP129"/>
      <c r="GQQ129"/>
      <c r="GQR129"/>
      <c r="GQS129"/>
      <c r="GQT129"/>
      <c r="GQU129"/>
      <c r="GQV129"/>
      <c r="GQW129"/>
      <c r="GQX129"/>
      <c r="GQY129"/>
      <c r="GQZ129"/>
      <c r="GRA129"/>
      <c r="GRB129"/>
      <c r="GRC129"/>
      <c r="GRD129"/>
      <c r="GRE129"/>
      <c r="GRF129"/>
      <c r="GRG129"/>
      <c r="GRH129"/>
      <c r="GRI129"/>
      <c r="GRJ129"/>
      <c r="GRK129"/>
      <c r="GRL129"/>
      <c r="GRM129"/>
      <c r="GRN129"/>
      <c r="GRO129"/>
      <c r="GRP129"/>
      <c r="GRQ129"/>
      <c r="GRR129"/>
      <c r="GRS129"/>
      <c r="GRT129"/>
      <c r="GRU129"/>
      <c r="GRV129"/>
      <c r="GRW129"/>
      <c r="GRX129"/>
      <c r="GRY129"/>
      <c r="GRZ129"/>
      <c r="GSA129"/>
      <c r="GSB129"/>
      <c r="GSC129"/>
      <c r="GSD129"/>
      <c r="GSE129"/>
      <c r="GSF129"/>
      <c r="GSG129"/>
      <c r="GSH129"/>
      <c r="GSI129"/>
      <c r="GSJ129"/>
      <c r="GSK129"/>
      <c r="GSL129"/>
      <c r="GSM129"/>
      <c r="GSN129"/>
      <c r="GSO129"/>
      <c r="GSP129"/>
      <c r="GSQ129"/>
      <c r="GSR129"/>
      <c r="GSS129"/>
      <c r="GST129"/>
      <c r="GSU129"/>
      <c r="GSV129"/>
      <c r="GSW129"/>
      <c r="GSX129"/>
      <c r="GSY129"/>
      <c r="GSZ129"/>
      <c r="GTA129"/>
      <c r="GTB129"/>
      <c r="GTC129"/>
      <c r="GTD129"/>
      <c r="GTE129"/>
      <c r="GTF129"/>
      <c r="GTG129"/>
      <c r="GTH129"/>
      <c r="GTI129"/>
      <c r="GTJ129"/>
      <c r="GTK129"/>
      <c r="GTL129"/>
      <c r="GTM129"/>
      <c r="GTN129"/>
      <c r="GTO129"/>
      <c r="GTP129"/>
      <c r="GTQ129"/>
      <c r="GTR129"/>
      <c r="GTS129"/>
      <c r="GTT129"/>
      <c r="GTU129"/>
      <c r="GTV129"/>
      <c r="GTW129"/>
      <c r="GTX129"/>
      <c r="GTY129"/>
      <c r="GTZ129"/>
      <c r="GUA129"/>
      <c r="GUB129"/>
      <c r="GUC129"/>
      <c r="GUD129"/>
      <c r="GUE129"/>
      <c r="GUF129"/>
      <c r="GUG129"/>
      <c r="GUH129"/>
      <c r="GUI129"/>
      <c r="GUJ129"/>
      <c r="GUK129"/>
      <c r="GUL129"/>
      <c r="GUM129"/>
      <c r="GUN129"/>
      <c r="GUO129"/>
      <c r="GUP129"/>
      <c r="GUQ129"/>
      <c r="GUR129"/>
      <c r="GUS129"/>
      <c r="GUT129"/>
      <c r="GUU129"/>
      <c r="GUV129"/>
      <c r="GUW129"/>
      <c r="GUX129"/>
      <c r="GUY129"/>
      <c r="GUZ129"/>
      <c r="GVA129"/>
      <c r="GVB129"/>
      <c r="GVC129"/>
      <c r="GVD129"/>
      <c r="GVE129"/>
      <c r="GVF129"/>
      <c r="GVG129"/>
      <c r="GVH129"/>
      <c r="GVI129"/>
      <c r="GVJ129"/>
      <c r="GVK129"/>
      <c r="GVL129"/>
      <c r="GVM129"/>
      <c r="GVN129"/>
      <c r="GVO129"/>
      <c r="GVP129"/>
      <c r="GVQ129"/>
      <c r="GVR129"/>
      <c r="GVS129"/>
      <c r="GVT129"/>
      <c r="GVU129"/>
      <c r="GVV129"/>
      <c r="GVW129"/>
      <c r="GVX129"/>
      <c r="GVY129"/>
      <c r="GVZ129"/>
      <c r="GWA129"/>
      <c r="GWB129"/>
      <c r="GWC129"/>
      <c r="GWD129"/>
      <c r="GWE129"/>
      <c r="GWF129"/>
      <c r="GWG129"/>
      <c r="GWH129"/>
      <c r="GWI129"/>
      <c r="GWJ129"/>
      <c r="GWK129"/>
      <c r="GWL129"/>
      <c r="GWM129"/>
      <c r="GWN129"/>
      <c r="GWO129"/>
      <c r="GWP129"/>
      <c r="GWQ129"/>
      <c r="GWR129"/>
      <c r="GWS129"/>
      <c r="GWT129"/>
      <c r="GWU129"/>
      <c r="GWV129"/>
      <c r="GWW129"/>
      <c r="GWX129"/>
      <c r="GWY129"/>
      <c r="GWZ129"/>
      <c r="GXA129"/>
      <c r="GXB129"/>
      <c r="GXC129"/>
      <c r="GXD129"/>
      <c r="GXE129"/>
      <c r="GXF129"/>
      <c r="GXG129"/>
      <c r="GXH129"/>
      <c r="GXI129"/>
      <c r="GXJ129"/>
      <c r="GXK129"/>
      <c r="GXL129"/>
      <c r="GXM129"/>
      <c r="GXN129"/>
      <c r="GXO129"/>
      <c r="GXP129"/>
      <c r="GXQ129"/>
      <c r="GXR129"/>
      <c r="GXS129"/>
      <c r="GXT129"/>
      <c r="GXU129"/>
      <c r="GXV129"/>
      <c r="GXW129"/>
      <c r="GXX129"/>
      <c r="GXY129"/>
      <c r="GXZ129"/>
      <c r="GYA129"/>
      <c r="GYB129"/>
      <c r="GYC129"/>
      <c r="GYD129"/>
      <c r="GYE129"/>
      <c r="GYF129"/>
      <c r="GYG129"/>
      <c r="GYH129"/>
      <c r="GYI129"/>
      <c r="GYJ129"/>
      <c r="GYK129"/>
      <c r="GYL129"/>
      <c r="GYM129"/>
      <c r="GYN129"/>
      <c r="GYO129"/>
      <c r="GYP129"/>
      <c r="GYQ129"/>
      <c r="GYR129"/>
      <c r="GYS129"/>
      <c r="GYT129"/>
      <c r="GYU129"/>
      <c r="GYV129"/>
      <c r="GYW129"/>
      <c r="GYX129"/>
      <c r="GYY129"/>
      <c r="GYZ129"/>
      <c r="GZA129"/>
      <c r="GZB129"/>
      <c r="GZC129"/>
      <c r="GZD129"/>
      <c r="GZE129"/>
      <c r="GZF129"/>
      <c r="GZG129"/>
      <c r="GZH129"/>
      <c r="GZI129"/>
      <c r="GZJ129"/>
      <c r="GZK129"/>
      <c r="GZL129"/>
      <c r="GZM129"/>
      <c r="GZN129"/>
      <c r="GZO129"/>
      <c r="GZP129"/>
      <c r="GZQ129"/>
      <c r="GZR129"/>
      <c r="GZS129"/>
      <c r="GZT129"/>
      <c r="GZU129"/>
      <c r="GZV129"/>
      <c r="GZW129"/>
      <c r="GZX129"/>
      <c r="GZY129"/>
      <c r="GZZ129"/>
      <c r="HAA129"/>
      <c r="HAB129"/>
      <c r="HAC129"/>
      <c r="HAD129"/>
      <c r="HAE129"/>
      <c r="HAF129"/>
      <c r="HAG129"/>
      <c r="HAH129"/>
      <c r="HAI129"/>
      <c r="HAJ129"/>
      <c r="HAK129"/>
      <c r="HAL129"/>
      <c r="HAM129"/>
      <c r="HAN129"/>
      <c r="HAO129"/>
      <c r="HAP129"/>
      <c r="HAQ129"/>
      <c r="HAR129"/>
      <c r="HAS129"/>
      <c r="HAT129"/>
      <c r="HAU129"/>
      <c r="HAV129"/>
      <c r="HAW129"/>
      <c r="HAX129"/>
      <c r="HAY129"/>
      <c r="HAZ129"/>
      <c r="HBA129"/>
      <c r="HBB129"/>
      <c r="HBC129"/>
      <c r="HBD129"/>
      <c r="HBE129"/>
      <c r="HBF129"/>
      <c r="HBG129"/>
      <c r="HBH129"/>
      <c r="HBI129"/>
      <c r="HBJ129"/>
      <c r="HBK129"/>
      <c r="HBL129"/>
      <c r="HBM129"/>
      <c r="HBN129"/>
      <c r="HBO129"/>
      <c r="HBP129"/>
      <c r="HBQ129"/>
      <c r="HBR129"/>
      <c r="HBS129"/>
      <c r="HBT129"/>
      <c r="HBU129"/>
      <c r="HBV129"/>
      <c r="HBW129"/>
      <c r="HBX129"/>
      <c r="HBY129"/>
      <c r="HBZ129"/>
      <c r="HCA129"/>
      <c r="HCB129"/>
      <c r="HCC129"/>
      <c r="HCD129"/>
      <c r="HCE129"/>
      <c r="HCF129"/>
      <c r="HCG129"/>
      <c r="HCH129"/>
      <c r="HCI129"/>
      <c r="HCJ129"/>
      <c r="HCK129"/>
      <c r="HCL129"/>
      <c r="HCM129"/>
      <c r="HCN129"/>
      <c r="HCO129"/>
      <c r="HCP129"/>
      <c r="HCQ129"/>
      <c r="HCR129"/>
      <c r="HCS129"/>
      <c r="HCT129"/>
      <c r="HCU129"/>
      <c r="HCV129"/>
      <c r="HCW129"/>
      <c r="HCX129"/>
      <c r="HCY129"/>
      <c r="HCZ129"/>
      <c r="HDA129"/>
      <c r="HDB129"/>
      <c r="HDC129"/>
      <c r="HDD129"/>
      <c r="HDE129"/>
      <c r="HDF129"/>
      <c r="HDG129"/>
      <c r="HDH129"/>
      <c r="HDI129"/>
      <c r="HDJ129"/>
      <c r="HDK129"/>
      <c r="HDL129"/>
      <c r="HDM129"/>
      <c r="HDN129"/>
      <c r="HDO129"/>
      <c r="HDP129"/>
      <c r="HDQ129"/>
      <c r="HDR129"/>
      <c r="HDS129"/>
      <c r="HDT129"/>
      <c r="HDU129"/>
      <c r="HDV129"/>
      <c r="HDW129"/>
      <c r="HDX129"/>
      <c r="HDY129"/>
      <c r="HDZ129"/>
      <c r="HEA129"/>
      <c r="HEB129"/>
      <c r="HEC129"/>
      <c r="HED129"/>
      <c r="HEE129"/>
      <c r="HEF129"/>
      <c r="HEG129"/>
      <c r="HEH129"/>
      <c r="HEI129"/>
      <c r="HEJ129"/>
      <c r="HEK129"/>
      <c r="HEL129"/>
      <c r="HEM129"/>
      <c r="HEN129"/>
      <c r="HEO129"/>
      <c r="HEP129"/>
      <c r="HEQ129"/>
      <c r="HER129"/>
      <c r="HES129"/>
      <c r="HET129"/>
      <c r="HEU129"/>
      <c r="HEV129"/>
      <c r="HEW129"/>
      <c r="HEX129"/>
      <c r="HEY129"/>
      <c r="HEZ129"/>
      <c r="HFA129"/>
      <c r="HFB129"/>
      <c r="HFC129"/>
      <c r="HFD129"/>
      <c r="HFE129"/>
      <c r="HFF129"/>
      <c r="HFG129"/>
      <c r="HFH129"/>
      <c r="HFI129"/>
      <c r="HFJ129"/>
      <c r="HFK129"/>
      <c r="HFL129"/>
      <c r="HFM129"/>
      <c r="HFN129"/>
      <c r="HFO129"/>
      <c r="HFP129"/>
      <c r="HFQ129"/>
      <c r="HFR129"/>
      <c r="HFS129"/>
      <c r="HFT129"/>
      <c r="HFU129"/>
      <c r="HFV129"/>
      <c r="HFW129"/>
      <c r="HFX129"/>
      <c r="HFY129"/>
      <c r="HFZ129"/>
      <c r="HGA129"/>
      <c r="HGB129"/>
      <c r="HGC129"/>
      <c r="HGD129"/>
      <c r="HGE129"/>
      <c r="HGF129"/>
      <c r="HGG129"/>
      <c r="HGH129"/>
      <c r="HGI129"/>
      <c r="HGJ129"/>
      <c r="HGK129"/>
      <c r="HGL129"/>
      <c r="HGM129"/>
      <c r="HGN129"/>
      <c r="HGO129"/>
      <c r="HGP129"/>
      <c r="HGQ129"/>
      <c r="HGR129"/>
      <c r="HGS129"/>
      <c r="HGT129"/>
      <c r="HGU129"/>
      <c r="HGV129"/>
      <c r="HGW129"/>
      <c r="HGX129"/>
      <c r="HGY129"/>
      <c r="HGZ129"/>
      <c r="HHA129"/>
      <c r="HHB129"/>
      <c r="HHC129"/>
      <c r="HHD129"/>
      <c r="HHE129"/>
      <c r="HHF129"/>
      <c r="HHG129"/>
      <c r="HHH129"/>
      <c r="HHI129"/>
      <c r="HHJ129"/>
      <c r="HHK129"/>
      <c r="HHL129"/>
      <c r="HHM129"/>
      <c r="HHN129"/>
      <c r="HHO129"/>
      <c r="HHP129"/>
      <c r="HHQ129"/>
      <c r="HHR129"/>
      <c r="HHS129"/>
      <c r="HHT129"/>
      <c r="HHU129"/>
      <c r="HHV129"/>
      <c r="HHW129"/>
      <c r="HHX129"/>
      <c r="HHY129"/>
      <c r="HHZ129"/>
      <c r="HIA129"/>
      <c r="HIB129"/>
      <c r="HIC129"/>
      <c r="HID129"/>
      <c r="HIE129"/>
      <c r="HIF129"/>
      <c r="HIG129"/>
      <c r="HIH129"/>
      <c r="HII129"/>
      <c r="HIJ129"/>
      <c r="HIK129"/>
      <c r="HIL129"/>
      <c r="HIM129"/>
      <c r="HIN129"/>
      <c r="HIO129"/>
      <c r="HIP129"/>
      <c r="HIQ129"/>
      <c r="HIR129"/>
      <c r="HIS129"/>
      <c r="HIT129"/>
      <c r="HIU129"/>
      <c r="HIV129"/>
      <c r="HIW129"/>
      <c r="HIX129"/>
      <c r="HIY129"/>
      <c r="HIZ129"/>
      <c r="HJA129"/>
      <c r="HJB129"/>
      <c r="HJC129"/>
      <c r="HJD129"/>
      <c r="HJE129"/>
      <c r="HJF129"/>
      <c r="HJG129"/>
      <c r="HJH129"/>
      <c r="HJI129"/>
      <c r="HJJ129"/>
      <c r="HJK129"/>
      <c r="HJL129"/>
      <c r="HJM129"/>
      <c r="HJN129"/>
      <c r="HJO129"/>
      <c r="HJP129"/>
      <c r="HJQ129"/>
      <c r="HJR129"/>
      <c r="HJS129"/>
      <c r="HJT129"/>
      <c r="HJU129"/>
      <c r="HJV129"/>
      <c r="HJW129"/>
      <c r="HJX129"/>
      <c r="HJY129"/>
      <c r="HJZ129"/>
      <c r="HKA129"/>
      <c r="HKB129"/>
      <c r="HKC129"/>
      <c r="HKD129"/>
      <c r="HKE129"/>
      <c r="HKF129"/>
      <c r="HKG129"/>
      <c r="HKH129"/>
      <c r="HKI129"/>
      <c r="HKJ129"/>
      <c r="HKK129"/>
      <c r="HKL129"/>
      <c r="HKM129"/>
      <c r="HKN129"/>
      <c r="HKO129"/>
      <c r="HKP129"/>
      <c r="HKQ129"/>
      <c r="HKR129"/>
      <c r="HKS129"/>
      <c r="HKT129"/>
      <c r="HKU129"/>
      <c r="HKV129"/>
      <c r="HKW129"/>
      <c r="HKX129"/>
      <c r="HKY129"/>
      <c r="HKZ129"/>
      <c r="HLA129"/>
      <c r="HLB129"/>
      <c r="HLC129"/>
      <c r="HLD129"/>
      <c r="HLE129"/>
      <c r="HLF129"/>
      <c r="HLG129"/>
      <c r="HLH129"/>
      <c r="HLI129"/>
      <c r="HLJ129"/>
      <c r="HLK129"/>
      <c r="HLL129"/>
      <c r="HLM129"/>
      <c r="HLN129"/>
      <c r="HLO129"/>
      <c r="HLP129"/>
      <c r="HLQ129"/>
      <c r="HLR129"/>
      <c r="HLS129"/>
      <c r="HLT129"/>
      <c r="HLU129"/>
      <c r="HLV129"/>
      <c r="HLW129"/>
      <c r="HLX129"/>
      <c r="HLY129"/>
      <c r="HLZ129"/>
      <c r="HMA129"/>
      <c r="HMB129"/>
      <c r="HMC129"/>
      <c r="HMD129"/>
      <c r="HME129"/>
      <c r="HMF129"/>
      <c r="HMG129"/>
      <c r="HMH129"/>
      <c r="HMI129"/>
      <c r="HMJ129"/>
      <c r="HMK129"/>
      <c r="HML129"/>
      <c r="HMM129"/>
      <c r="HMN129"/>
      <c r="HMO129"/>
      <c r="HMP129"/>
      <c r="HMQ129"/>
      <c r="HMR129"/>
      <c r="HMS129"/>
      <c r="HMT129"/>
      <c r="HMU129"/>
      <c r="HMV129"/>
      <c r="HMW129"/>
      <c r="HMX129"/>
      <c r="HMY129"/>
      <c r="HMZ129"/>
      <c r="HNA129"/>
      <c r="HNB129"/>
      <c r="HNC129"/>
      <c r="HND129"/>
      <c r="HNE129"/>
      <c r="HNF129"/>
      <c r="HNG129"/>
      <c r="HNH129"/>
      <c r="HNI129"/>
      <c r="HNJ129"/>
      <c r="HNK129"/>
      <c r="HNL129"/>
      <c r="HNM129"/>
      <c r="HNN129"/>
      <c r="HNO129"/>
      <c r="HNP129"/>
      <c r="HNQ129"/>
      <c r="HNR129"/>
      <c r="HNS129"/>
      <c r="HNT129"/>
      <c r="HNU129"/>
      <c r="HNV129"/>
      <c r="HNW129"/>
      <c r="HNX129"/>
      <c r="HNY129"/>
      <c r="HNZ129"/>
      <c r="HOA129"/>
      <c r="HOB129"/>
      <c r="HOC129"/>
      <c r="HOD129"/>
      <c r="HOE129"/>
      <c r="HOF129"/>
      <c r="HOG129"/>
      <c r="HOH129"/>
      <c r="HOI129"/>
      <c r="HOJ129"/>
      <c r="HOK129"/>
      <c r="HOL129"/>
      <c r="HOM129"/>
      <c r="HON129"/>
      <c r="HOO129"/>
      <c r="HOP129"/>
      <c r="HOQ129"/>
      <c r="HOR129"/>
      <c r="HOS129"/>
      <c r="HOT129"/>
      <c r="HOU129"/>
      <c r="HOV129"/>
      <c r="HOW129"/>
      <c r="HOX129"/>
      <c r="HOY129"/>
      <c r="HOZ129"/>
      <c r="HPA129"/>
      <c r="HPB129"/>
      <c r="HPC129"/>
      <c r="HPD129"/>
      <c r="HPE129"/>
      <c r="HPF129"/>
      <c r="HPG129"/>
      <c r="HPH129"/>
      <c r="HPI129"/>
      <c r="HPJ129"/>
      <c r="HPK129"/>
      <c r="HPL129"/>
      <c r="HPM129"/>
      <c r="HPN129"/>
      <c r="HPO129"/>
      <c r="HPP129"/>
      <c r="HPQ129"/>
      <c r="HPR129"/>
      <c r="HPS129"/>
      <c r="HPT129"/>
      <c r="HPU129"/>
      <c r="HPV129"/>
      <c r="HPW129"/>
      <c r="HPX129"/>
      <c r="HPY129"/>
      <c r="HPZ129"/>
      <c r="HQA129"/>
      <c r="HQB129"/>
      <c r="HQC129"/>
      <c r="HQD129"/>
      <c r="HQE129"/>
      <c r="HQF129"/>
      <c r="HQG129"/>
      <c r="HQH129"/>
      <c r="HQI129"/>
      <c r="HQJ129"/>
      <c r="HQK129"/>
      <c r="HQL129"/>
      <c r="HQM129"/>
      <c r="HQN129"/>
      <c r="HQO129"/>
      <c r="HQP129"/>
      <c r="HQQ129"/>
      <c r="HQR129"/>
      <c r="HQS129"/>
      <c r="HQT129"/>
      <c r="HQU129"/>
      <c r="HQV129"/>
      <c r="HQW129"/>
      <c r="HQX129"/>
      <c r="HQY129"/>
      <c r="HQZ129"/>
      <c r="HRA129"/>
      <c r="HRB129"/>
      <c r="HRC129"/>
      <c r="HRD129"/>
      <c r="HRE129"/>
      <c r="HRF129"/>
      <c r="HRG129"/>
      <c r="HRH129"/>
      <c r="HRI129"/>
      <c r="HRJ129"/>
      <c r="HRK129"/>
      <c r="HRL129"/>
      <c r="HRM129"/>
      <c r="HRN129"/>
      <c r="HRO129"/>
      <c r="HRP129"/>
      <c r="HRQ129"/>
      <c r="HRR129"/>
      <c r="HRS129"/>
      <c r="HRT129"/>
      <c r="HRU129"/>
      <c r="HRV129"/>
      <c r="HRW129"/>
      <c r="HRX129"/>
      <c r="HRY129"/>
      <c r="HRZ129"/>
      <c r="HSA129"/>
      <c r="HSB129"/>
      <c r="HSC129"/>
      <c r="HSD129"/>
      <c r="HSE129"/>
      <c r="HSF129"/>
      <c r="HSG129"/>
      <c r="HSH129"/>
      <c r="HSI129"/>
      <c r="HSJ129"/>
      <c r="HSK129"/>
      <c r="HSL129"/>
      <c r="HSM129"/>
      <c r="HSN129"/>
      <c r="HSO129"/>
      <c r="HSP129"/>
      <c r="HSQ129"/>
      <c r="HSR129"/>
      <c r="HSS129"/>
      <c r="HST129"/>
      <c r="HSU129"/>
      <c r="HSV129"/>
      <c r="HSW129"/>
      <c r="HSX129"/>
      <c r="HSY129"/>
      <c r="HSZ129"/>
      <c r="HTA129"/>
      <c r="HTB129"/>
      <c r="HTC129"/>
      <c r="HTD129"/>
      <c r="HTE129"/>
      <c r="HTF129"/>
      <c r="HTG129"/>
      <c r="HTH129"/>
      <c r="HTI129"/>
      <c r="HTJ129"/>
      <c r="HTK129"/>
      <c r="HTL129"/>
      <c r="HTM129"/>
      <c r="HTN129"/>
      <c r="HTO129"/>
      <c r="HTP129"/>
      <c r="HTQ129"/>
      <c r="HTR129"/>
      <c r="HTS129"/>
      <c r="HTT129"/>
      <c r="HTU129"/>
      <c r="HTV129"/>
      <c r="HTW129"/>
      <c r="HTX129"/>
      <c r="HTY129"/>
      <c r="HTZ129"/>
      <c r="HUA129"/>
      <c r="HUB129"/>
      <c r="HUC129"/>
      <c r="HUD129"/>
      <c r="HUE129"/>
      <c r="HUF129"/>
      <c r="HUG129"/>
      <c r="HUH129"/>
      <c r="HUI129"/>
      <c r="HUJ129"/>
      <c r="HUK129"/>
      <c r="HUL129"/>
      <c r="HUM129"/>
      <c r="HUN129"/>
      <c r="HUO129"/>
      <c r="HUP129"/>
      <c r="HUQ129"/>
      <c r="HUR129"/>
      <c r="HUS129"/>
      <c r="HUT129"/>
      <c r="HUU129"/>
      <c r="HUV129"/>
      <c r="HUW129"/>
      <c r="HUX129"/>
      <c r="HUY129"/>
      <c r="HUZ129"/>
      <c r="HVA129"/>
      <c r="HVB129"/>
      <c r="HVC129"/>
      <c r="HVD129"/>
      <c r="HVE129"/>
      <c r="HVF129"/>
      <c r="HVG129"/>
      <c r="HVH129"/>
      <c r="HVI129"/>
      <c r="HVJ129"/>
      <c r="HVK129"/>
      <c r="HVL129"/>
      <c r="HVM129"/>
      <c r="HVN129"/>
      <c r="HVO129"/>
      <c r="HVP129"/>
      <c r="HVQ129"/>
      <c r="HVR129"/>
      <c r="HVS129"/>
      <c r="HVT129"/>
      <c r="HVU129"/>
      <c r="HVV129"/>
      <c r="HVW129"/>
      <c r="HVX129"/>
      <c r="HVY129"/>
      <c r="HVZ129"/>
      <c r="HWA129"/>
      <c r="HWB129"/>
      <c r="HWC129"/>
      <c r="HWD129"/>
      <c r="HWE129"/>
      <c r="HWF129"/>
      <c r="HWG129"/>
      <c r="HWH129"/>
      <c r="HWI129"/>
      <c r="HWJ129"/>
      <c r="HWK129"/>
      <c r="HWL129"/>
      <c r="HWM129"/>
      <c r="HWN129"/>
      <c r="HWO129"/>
      <c r="HWP129"/>
      <c r="HWQ129"/>
      <c r="HWR129"/>
      <c r="HWS129"/>
      <c r="HWT129"/>
      <c r="HWU129"/>
      <c r="HWV129"/>
      <c r="HWW129"/>
      <c r="HWX129"/>
      <c r="HWY129"/>
      <c r="HWZ129"/>
      <c r="HXA129"/>
      <c r="HXB129"/>
      <c r="HXC129"/>
      <c r="HXD129"/>
      <c r="HXE129"/>
      <c r="HXF129"/>
      <c r="HXG129"/>
      <c r="HXH129"/>
      <c r="HXI129"/>
      <c r="HXJ129"/>
      <c r="HXK129"/>
      <c r="HXL129"/>
      <c r="HXM129"/>
      <c r="HXN129"/>
      <c r="HXO129"/>
      <c r="HXP129"/>
      <c r="HXQ129"/>
      <c r="HXR129"/>
      <c r="HXS129"/>
      <c r="HXT129"/>
      <c r="HXU129"/>
      <c r="HXV129"/>
      <c r="HXW129"/>
      <c r="HXX129"/>
      <c r="HXY129"/>
      <c r="HXZ129"/>
      <c r="HYA129"/>
      <c r="HYB129"/>
      <c r="HYC129"/>
      <c r="HYD129"/>
      <c r="HYE129"/>
      <c r="HYF129"/>
      <c r="HYG129"/>
      <c r="HYH129"/>
      <c r="HYI129"/>
      <c r="HYJ129"/>
      <c r="HYK129"/>
      <c r="HYL129"/>
      <c r="HYM129"/>
      <c r="HYN129"/>
      <c r="HYO129"/>
      <c r="HYP129"/>
      <c r="HYQ129"/>
      <c r="HYR129"/>
      <c r="HYS129"/>
      <c r="HYT129"/>
      <c r="HYU129"/>
      <c r="HYV129"/>
      <c r="HYW129"/>
      <c r="HYX129"/>
      <c r="HYY129"/>
      <c r="HYZ129"/>
      <c r="HZA129"/>
      <c r="HZB129"/>
      <c r="HZC129"/>
      <c r="HZD129"/>
      <c r="HZE129"/>
      <c r="HZF129"/>
      <c r="HZG129"/>
      <c r="HZH129"/>
      <c r="HZI129"/>
      <c r="HZJ129"/>
      <c r="HZK129"/>
      <c r="HZL129"/>
      <c r="HZM129"/>
      <c r="HZN129"/>
      <c r="HZO129"/>
      <c r="HZP129"/>
      <c r="HZQ129"/>
      <c r="HZR129"/>
      <c r="HZS129"/>
      <c r="HZT129"/>
      <c r="HZU129"/>
      <c r="HZV129"/>
      <c r="HZW129"/>
      <c r="HZX129"/>
      <c r="HZY129"/>
      <c r="HZZ129"/>
      <c r="IAA129"/>
      <c r="IAB129"/>
      <c r="IAC129"/>
      <c r="IAD129"/>
      <c r="IAE129"/>
      <c r="IAF129"/>
      <c r="IAG129"/>
      <c r="IAH129"/>
      <c r="IAI129"/>
      <c r="IAJ129"/>
      <c r="IAK129"/>
      <c r="IAL129"/>
      <c r="IAM129"/>
      <c r="IAN129"/>
      <c r="IAO129"/>
      <c r="IAP129"/>
      <c r="IAQ129"/>
      <c r="IAR129"/>
      <c r="IAS129"/>
      <c r="IAT129"/>
      <c r="IAU129"/>
      <c r="IAV129"/>
      <c r="IAW129"/>
      <c r="IAX129"/>
      <c r="IAY129"/>
      <c r="IAZ129"/>
      <c r="IBA129"/>
      <c r="IBB129"/>
      <c r="IBC129"/>
      <c r="IBD129"/>
      <c r="IBE129"/>
      <c r="IBF129"/>
      <c r="IBG129"/>
      <c r="IBH129"/>
      <c r="IBI129"/>
      <c r="IBJ129"/>
      <c r="IBK129"/>
      <c r="IBL129"/>
      <c r="IBM129"/>
      <c r="IBN129"/>
      <c r="IBO129"/>
      <c r="IBP129"/>
      <c r="IBQ129"/>
      <c r="IBR129"/>
      <c r="IBS129"/>
      <c r="IBT129"/>
      <c r="IBU129"/>
      <c r="IBV129"/>
      <c r="IBW129"/>
      <c r="IBX129"/>
      <c r="IBY129"/>
      <c r="IBZ129"/>
      <c r="ICA129"/>
      <c r="ICB129"/>
      <c r="ICC129"/>
      <c r="ICD129"/>
      <c r="ICE129"/>
      <c r="ICF129"/>
      <c r="ICG129"/>
      <c r="ICH129"/>
      <c r="ICI129"/>
      <c r="ICJ129"/>
      <c r="ICK129"/>
      <c r="ICL129"/>
      <c r="ICM129"/>
      <c r="ICN129"/>
      <c r="ICO129"/>
      <c r="ICP129"/>
      <c r="ICQ129"/>
      <c r="ICR129"/>
      <c r="ICS129"/>
      <c r="ICT129"/>
      <c r="ICU129"/>
      <c r="ICV129"/>
      <c r="ICW129"/>
      <c r="ICX129"/>
      <c r="ICY129"/>
      <c r="ICZ129"/>
      <c r="IDA129"/>
      <c r="IDB129"/>
      <c r="IDC129"/>
      <c r="IDD129"/>
      <c r="IDE129"/>
      <c r="IDF129"/>
      <c r="IDG129"/>
      <c r="IDH129"/>
      <c r="IDI129"/>
      <c r="IDJ129"/>
      <c r="IDK129"/>
      <c r="IDL129"/>
      <c r="IDM129"/>
      <c r="IDN129"/>
      <c r="IDO129"/>
      <c r="IDP129"/>
      <c r="IDQ129"/>
      <c r="IDR129"/>
      <c r="IDS129"/>
      <c r="IDT129"/>
      <c r="IDU129"/>
      <c r="IDV129"/>
      <c r="IDW129"/>
      <c r="IDX129"/>
      <c r="IDY129"/>
      <c r="IDZ129"/>
      <c r="IEA129"/>
      <c r="IEB129"/>
      <c r="IEC129"/>
      <c r="IED129"/>
      <c r="IEE129"/>
      <c r="IEF129"/>
      <c r="IEG129"/>
      <c r="IEH129"/>
      <c r="IEI129"/>
      <c r="IEJ129"/>
      <c r="IEK129"/>
      <c r="IEL129"/>
      <c r="IEM129"/>
      <c r="IEN129"/>
      <c r="IEO129"/>
      <c r="IEP129"/>
      <c r="IEQ129"/>
      <c r="IER129"/>
      <c r="IES129"/>
      <c r="IET129"/>
      <c r="IEU129"/>
      <c r="IEV129"/>
      <c r="IEW129"/>
      <c r="IEX129"/>
      <c r="IEY129"/>
      <c r="IEZ129"/>
      <c r="IFA129"/>
      <c r="IFB129"/>
      <c r="IFC129"/>
      <c r="IFD129"/>
      <c r="IFE129"/>
      <c r="IFF129"/>
      <c r="IFG129"/>
      <c r="IFH129"/>
      <c r="IFI129"/>
      <c r="IFJ129"/>
      <c r="IFK129"/>
      <c r="IFL129"/>
      <c r="IFM129"/>
      <c r="IFN129"/>
      <c r="IFO129"/>
      <c r="IFP129"/>
      <c r="IFQ129"/>
      <c r="IFR129"/>
      <c r="IFS129"/>
      <c r="IFT129"/>
      <c r="IFU129"/>
      <c r="IFV129"/>
      <c r="IFW129"/>
      <c r="IFX129"/>
      <c r="IFY129"/>
      <c r="IFZ129"/>
      <c r="IGA129"/>
      <c r="IGB129"/>
      <c r="IGC129"/>
      <c r="IGD129"/>
      <c r="IGE129"/>
      <c r="IGF129"/>
      <c r="IGG129"/>
      <c r="IGH129"/>
      <c r="IGI129"/>
      <c r="IGJ129"/>
      <c r="IGK129"/>
      <c r="IGL129"/>
      <c r="IGM129"/>
      <c r="IGN129"/>
      <c r="IGO129"/>
      <c r="IGP129"/>
      <c r="IGQ129"/>
      <c r="IGR129"/>
      <c r="IGS129"/>
      <c r="IGT129"/>
      <c r="IGU129"/>
      <c r="IGV129"/>
      <c r="IGW129"/>
      <c r="IGX129"/>
      <c r="IGY129"/>
      <c r="IGZ129"/>
      <c r="IHA129"/>
      <c r="IHB129"/>
      <c r="IHC129"/>
      <c r="IHD129"/>
      <c r="IHE129"/>
      <c r="IHF129"/>
      <c r="IHG129"/>
      <c r="IHH129"/>
      <c r="IHI129"/>
      <c r="IHJ129"/>
      <c r="IHK129"/>
      <c r="IHL129"/>
      <c r="IHM129"/>
      <c r="IHN129"/>
      <c r="IHO129"/>
      <c r="IHP129"/>
      <c r="IHQ129"/>
      <c r="IHR129"/>
      <c r="IHS129"/>
      <c r="IHT129"/>
      <c r="IHU129"/>
      <c r="IHV129"/>
      <c r="IHW129"/>
      <c r="IHX129"/>
      <c r="IHY129"/>
      <c r="IHZ129"/>
      <c r="IIA129"/>
      <c r="IIB129"/>
      <c r="IIC129"/>
      <c r="IID129"/>
      <c r="IIE129"/>
      <c r="IIF129"/>
      <c r="IIG129"/>
      <c r="IIH129"/>
      <c r="III129"/>
      <c r="IIJ129"/>
      <c r="IIK129"/>
      <c r="IIL129"/>
      <c r="IIM129"/>
      <c r="IIN129"/>
      <c r="IIO129"/>
      <c r="IIP129"/>
      <c r="IIQ129"/>
      <c r="IIR129"/>
      <c r="IIS129"/>
      <c r="IIT129"/>
      <c r="IIU129"/>
      <c r="IIV129"/>
      <c r="IIW129"/>
      <c r="IIX129"/>
      <c r="IIY129"/>
      <c r="IIZ129"/>
      <c r="IJA129"/>
      <c r="IJB129"/>
      <c r="IJC129"/>
      <c r="IJD129"/>
      <c r="IJE129"/>
      <c r="IJF129"/>
      <c r="IJG129"/>
      <c r="IJH129"/>
      <c r="IJI129"/>
      <c r="IJJ129"/>
      <c r="IJK129"/>
      <c r="IJL129"/>
      <c r="IJM129"/>
      <c r="IJN129"/>
      <c r="IJO129"/>
      <c r="IJP129"/>
      <c r="IJQ129"/>
      <c r="IJR129"/>
      <c r="IJS129"/>
      <c r="IJT129"/>
      <c r="IJU129"/>
      <c r="IJV129"/>
      <c r="IJW129"/>
      <c r="IJX129"/>
      <c r="IJY129"/>
      <c r="IJZ129"/>
      <c r="IKA129"/>
      <c r="IKB129"/>
      <c r="IKC129"/>
      <c r="IKD129"/>
      <c r="IKE129"/>
      <c r="IKF129"/>
      <c r="IKG129"/>
      <c r="IKH129"/>
      <c r="IKI129"/>
      <c r="IKJ129"/>
      <c r="IKK129"/>
      <c r="IKL129"/>
      <c r="IKM129"/>
      <c r="IKN129"/>
      <c r="IKO129"/>
      <c r="IKP129"/>
      <c r="IKQ129"/>
      <c r="IKR129"/>
      <c r="IKS129"/>
      <c r="IKT129"/>
      <c r="IKU129"/>
      <c r="IKV129"/>
      <c r="IKW129"/>
      <c r="IKX129"/>
      <c r="IKY129"/>
      <c r="IKZ129"/>
      <c r="ILA129"/>
      <c r="ILB129"/>
      <c r="ILC129"/>
      <c r="ILD129"/>
      <c r="ILE129"/>
      <c r="ILF129"/>
      <c r="ILG129"/>
      <c r="ILH129"/>
      <c r="ILI129"/>
      <c r="ILJ129"/>
      <c r="ILK129"/>
      <c r="ILL129"/>
      <c r="ILM129"/>
      <c r="ILN129"/>
      <c r="ILO129"/>
      <c r="ILP129"/>
      <c r="ILQ129"/>
      <c r="ILR129"/>
      <c r="ILS129"/>
      <c r="ILT129"/>
      <c r="ILU129"/>
      <c r="ILV129"/>
      <c r="ILW129"/>
      <c r="ILX129"/>
      <c r="ILY129"/>
      <c r="ILZ129"/>
      <c r="IMA129"/>
      <c r="IMB129"/>
      <c r="IMC129"/>
      <c r="IMD129"/>
      <c r="IME129"/>
      <c r="IMF129"/>
      <c r="IMG129"/>
      <c r="IMH129"/>
      <c r="IMI129"/>
      <c r="IMJ129"/>
      <c r="IMK129"/>
      <c r="IML129"/>
      <c r="IMM129"/>
      <c r="IMN129"/>
      <c r="IMO129"/>
      <c r="IMP129"/>
      <c r="IMQ129"/>
      <c r="IMR129"/>
      <c r="IMS129"/>
      <c r="IMT129"/>
      <c r="IMU129"/>
      <c r="IMV129"/>
      <c r="IMW129"/>
      <c r="IMX129"/>
      <c r="IMY129"/>
      <c r="IMZ129"/>
      <c r="INA129"/>
      <c r="INB129"/>
      <c r="INC129"/>
      <c r="IND129"/>
      <c r="INE129"/>
      <c r="INF129"/>
      <c r="ING129"/>
      <c r="INH129"/>
      <c r="INI129"/>
      <c r="INJ129"/>
      <c r="INK129"/>
      <c r="INL129"/>
      <c r="INM129"/>
      <c r="INN129"/>
      <c r="INO129"/>
      <c r="INP129"/>
      <c r="INQ129"/>
      <c r="INR129"/>
      <c r="INS129"/>
      <c r="INT129"/>
      <c r="INU129"/>
      <c r="INV129"/>
      <c r="INW129"/>
      <c r="INX129"/>
      <c r="INY129"/>
      <c r="INZ129"/>
      <c r="IOA129"/>
      <c r="IOB129"/>
      <c r="IOC129"/>
      <c r="IOD129"/>
      <c r="IOE129"/>
      <c r="IOF129"/>
      <c r="IOG129"/>
      <c r="IOH129"/>
      <c r="IOI129"/>
      <c r="IOJ129"/>
      <c r="IOK129"/>
      <c r="IOL129"/>
      <c r="IOM129"/>
      <c r="ION129"/>
      <c r="IOO129"/>
      <c r="IOP129"/>
      <c r="IOQ129"/>
      <c r="IOR129"/>
      <c r="IOS129"/>
      <c r="IOT129"/>
      <c r="IOU129"/>
      <c r="IOV129"/>
      <c r="IOW129"/>
      <c r="IOX129"/>
      <c r="IOY129"/>
      <c r="IOZ129"/>
      <c r="IPA129"/>
      <c r="IPB129"/>
      <c r="IPC129"/>
      <c r="IPD129"/>
      <c r="IPE129"/>
      <c r="IPF129"/>
      <c r="IPG129"/>
      <c r="IPH129"/>
      <c r="IPI129"/>
      <c r="IPJ129"/>
      <c r="IPK129"/>
      <c r="IPL129"/>
      <c r="IPM129"/>
      <c r="IPN129"/>
      <c r="IPO129"/>
      <c r="IPP129"/>
      <c r="IPQ129"/>
      <c r="IPR129"/>
      <c r="IPS129"/>
      <c r="IPT129"/>
      <c r="IPU129"/>
      <c r="IPV129"/>
      <c r="IPW129"/>
      <c r="IPX129"/>
      <c r="IPY129"/>
      <c r="IPZ129"/>
      <c r="IQA129"/>
      <c r="IQB129"/>
      <c r="IQC129"/>
      <c r="IQD129"/>
      <c r="IQE129"/>
      <c r="IQF129"/>
      <c r="IQG129"/>
      <c r="IQH129"/>
      <c r="IQI129"/>
      <c r="IQJ129"/>
      <c r="IQK129"/>
      <c r="IQL129"/>
      <c r="IQM129"/>
      <c r="IQN129"/>
      <c r="IQO129"/>
      <c r="IQP129"/>
      <c r="IQQ129"/>
      <c r="IQR129"/>
      <c r="IQS129"/>
      <c r="IQT129"/>
      <c r="IQU129"/>
      <c r="IQV129"/>
      <c r="IQW129"/>
      <c r="IQX129"/>
      <c r="IQY129"/>
      <c r="IQZ129"/>
      <c r="IRA129"/>
      <c r="IRB129"/>
      <c r="IRC129"/>
      <c r="IRD129"/>
      <c r="IRE129"/>
      <c r="IRF129"/>
      <c r="IRG129"/>
      <c r="IRH129"/>
      <c r="IRI129"/>
      <c r="IRJ129"/>
      <c r="IRK129"/>
      <c r="IRL129"/>
      <c r="IRM129"/>
      <c r="IRN129"/>
      <c r="IRO129"/>
      <c r="IRP129"/>
      <c r="IRQ129"/>
      <c r="IRR129"/>
      <c r="IRS129"/>
      <c r="IRT129"/>
      <c r="IRU129"/>
      <c r="IRV129"/>
      <c r="IRW129"/>
      <c r="IRX129"/>
      <c r="IRY129"/>
      <c r="IRZ129"/>
      <c r="ISA129"/>
      <c r="ISB129"/>
      <c r="ISC129"/>
      <c r="ISD129"/>
      <c r="ISE129"/>
      <c r="ISF129"/>
      <c r="ISG129"/>
      <c r="ISH129"/>
      <c r="ISI129"/>
      <c r="ISJ129"/>
      <c r="ISK129"/>
      <c r="ISL129"/>
      <c r="ISM129"/>
      <c r="ISN129"/>
      <c r="ISO129"/>
      <c r="ISP129"/>
      <c r="ISQ129"/>
      <c r="ISR129"/>
      <c r="ISS129"/>
      <c r="IST129"/>
      <c r="ISU129"/>
      <c r="ISV129"/>
      <c r="ISW129"/>
      <c r="ISX129"/>
      <c r="ISY129"/>
      <c r="ISZ129"/>
      <c r="ITA129"/>
      <c r="ITB129"/>
      <c r="ITC129"/>
      <c r="ITD129"/>
      <c r="ITE129"/>
      <c r="ITF129"/>
      <c r="ITG129"/>
      <c r="ITH129"/>
      <c r="ITI129"/>
      <c r="ITJ129"/>
      <c r="ITK129"/>
      <c r="ITL129"/>
      <c r="ITM129"/>
      <c r="ITN129"/>
      <c r="ITO129"/>
      <c r="ITP129"/>
      <c r="ITQ129"/>
      <c r="ITR129"/>
      <c r="ITS129"/>
      <c r="ITT129"/>
      <c r="ITU129"/>
      <c r="ITV129"/>
      <c r="ITW129"/>
      <c r="ITX129"/>
      <c r="ITY129"/>
      <c r="ITZ129"/>
      <c r="IUA129"/>
      <c r="IUB129"/>
      <c r="IUC129"/>
      <c r="IUD129"/>
      <c r="IUE129"/>
      <c r="IUF129"/>
      <c r="IUG129"/>
      <c r="IUH129"/>
      <c r="IUI129"/>
      <c r="IUJ129"/>
      <c r="IUK129"/>
      <c r="IUL129"/>
      <c r="IUM129"/>
      <c r="IUN129"/>
      <c r="IUO129"/>
      <c r="IUP129"/>
      <c r="IUQ129"/>
      <c r="IUR129"/>
      <c r="IUS129"/>
      <c r="IUT129"/>
      <c r="IUU129"/>
      <c r="IUV129"/>
      <c r="IUW129"/>
      <c r="IUX129"/>
      <c r="IUY129"/>
      <c r="IUZ129"/>
      <c r="IVA129"/>
      <c r="IVB129"/>
      <c r="IVC129"/>
      <c r="IVD129"/>
      <c r="IVE129"/>
      <c r="IVF129"/>
      <c r="IVG129"/>
      <c r="IVH129"/>
      <c r="IVI129"/>
      <c r="IVJ129"/>
      <c r="IVK129"/>
      <c r="IVL129"/>
      <c r="IVM129"/>
      <c r="IVN129"/>
      <c r="IVO129"/>
      <c r="IVP129"/>
      <c r="IVQ129"/>
      <c r="IVR129"/>
      <c r="IVS129"/>
      <c r="IVT129"/>
      <c r="IVU129"/>
      <c r="IVV129"/>
      <c r="IVW129"/>
      <c r="IVX129"/>
      <c r="IVY129"/>
      <c r="IVZ129"/>
      <c r="IWA129"/>
      <c r="IWB129"/>
      <c r="IWC129"/>
      <c r="IWD129"/>
      <c r="IWE129"/>
      <c r="IWF129"/>
      <c r="IWG129"/>
      <c r="IWH129"/>
      <c r="IWI129"/>
      <c r="IWJ129"/>
      <c r="IWK129"/>
      <c r="IWL129"/>
      <c r="IWM129"/>
      <c r="IWN129"/>
      <c r="IWO129"/>
      <c r="IWP129"/>
      <c r="IWQ129"/>
      <c r="IWR129"/>
      <c r="IWS129"/>
      <c r="IWT129"/>
      <c r="IWU129"/>
      <c r="IWV129"/>
      <c r="IWW129"/>
      <c r="IWX129"/>
      <c r="IWY129"/>
      <c r="IWZ129"/>
      <c r="IXA129"/>
      <c r="IXB129"/>
      <c r="IXC129"/>
      <c r="IXD129"/>
      <c r="IXE129"/>
      <c r="IXF129"/>
      <c r="IXG129"/>
      <c r="IXH129"/>
      <c r="IXI129"/>
      <c r="IXJ129"/>
      <c r="IXK129"/>
      <c r="IXL129"/>
      <c r="IXM129"/>
      <c r="IXN129"/>
      <c r="IXO129"/>
      <c r="IXP129"/>
      <c r="IXQ129"/>
      <c r="IXR129"/>
      <c r="IXS129"/>
      <c r="IXT129"/>
      <c r="IXU129"/>
      <c r="IXV129"/>
      <c r="IXW129"/>
      <c r="IXX129"/>
      <c r="IXY129"/>
      <c r="IXZ129"/>
      <c r="IYA129"/>
      <c r="IYB129"/>
      <c r="IYC129"/>
      <c r="IYD129"/>
      <c r="IYE129"/>
      <c r="IYF129"/>
      <c r="IYG129"/>
      <c r="IYH129"/>
      <c r="IYI129"/>
      <c r="IYJ129"/>
      <c r="IYK129"/>
      <c r="IYL129"/>
      <c r="IYM129"/>
      <c r="IYN129"/>
      <c r="IYO129"/>
      <c r="IYP129"/>
      <c r="IYQ129"/>
      <c r="IYR129"/>
      <c r="IYS129"/>
      <c r="IYT129"/>
      <c r="IYU129"/>
      <c r="IYV129"/>
      <c r="IYW129"/>
      <c r="IYX129"/>
      <c r="IYY129"/>
      <c r="IYZ129"/>
      <c r="IZA129"/>
      <c r="IZB129"/>
      <c r="IZC129"/>
      <c r="IZD129"/>
      <c r="IZE129"/>
      <c r="IZF129"/>
      <c r="IZG129"/>
      <c r="IZH129"/>
      <c r="IZI129"/>
      <c r="IZJ129"/>
      <c r="IZK129"/>
      <c r="IZL129"/>
      <c r="IZM129"/>
      <c r="IZN129"/>
      <c r="IZO129"/>
      <c r="IZP129"/>
      <c r="IZQ129"/>
      <c r="IZR129"/>
      <c r="IZS129"/>
      <c r="IZT129"/>
      <c r="IZU129"/>
      <c r="IZV129"/>
      <c r="IZW129"/>
      <c r="IZX129"/>
      <c r="IZY129"/>
      <c r="IZZ129"/>
      <c r="JAA129"/>
      <c r="JAB129"/>
      <c r="JAC129"/>
      <c r="JAD129"/>
      <c r="JAE129"/>
      <c r="JAF129"/>
      <c r="JAG129"/>
      <c r="JAH129"/>
      <c r="JAI129"/>
      <c r="JAJ129"/>
      <c r="JAK129"/>
      <c r="JAL129"/>
      <c r="JAM129"/>
      <c r="JAN129"/>
      <c r="JAO129"/>
      <c r="JAP129"/>
      <c r="JAQ129"/>
      <c r="JAR129"/>
      <c r="JAS129"/>
      <c r="JAT129"/>
      <c r="JAU129"/>
      <c r="JAV129"/>
      <c r="JAW129"/>
      <c r="JAX129"/>
      <c r="JAY129"/>
      <c r="JAZ129"/>
      <c r="JBA129"/>
      <c r="JBB129"/>
      <c r="JBC129"/>
      <c r="JBD129"/>
      <c r="JBE129"/>
      <c r="JBF129"/>
      <c r="JBG129"/>
      <c r="JBH129"/>
      <c r="JBI129"/>
      <c r="JBJ129"/>
      <c r="JBK129"/>
      <c r="JBL129"/>
      <c r="JBM129"/>
      <c r="JBN129"/>
      <c r="JBO129"/>
      <c r="JBP129"/>
      <c r="JBQ129"/>
      <c r="JBR129"/>
      <c r="JBS129"/>
      <c r="JBT129"/>
      <c r="JBU129"/>
      <c r="JBV129"/>
      <c r="JBW129"/>
      <c r="JBX129"/>
      <c r="JBY129"/>
      <c r="JBZ129"/>
      <c r="JCA129"/>
      <c r="JCB129"/>
      <c r="JCC129"/>
      <c r="JCD129"/>
      <c r="JCE129"/>
      <c r="JCF129"/>
      <c r="JCG129"/>
      <c r="JCH129"/>
      <c r="JCI129"/>
      <c r="JCJ129"/>
      <c r="JCK129"/>
      <c r="JCL129"/>
      <c r="JCM129"/>
      <c r="JCN129"/>
      <c r="JCO129"/>
      <c r="JCP129"/>
      <c r="JCQ129"/>
      <c r="JCR129"/>
      <c r="JCS129"/>
      <c r="JCT129"/>
      <c r="JCU129"/>
      <c r="JCV129"/>
      <c r="JCW129"/>
      <c r="JCX129"/>
      <c r="JCY129"/>
      <c r="JCZ129"/>
      <c r="JDA129"/>
      <c r="JDB129"/>
      <c r="JDC129"/>
      <c r="JDD129"/>
      <c r="JDE129"/>
      <c r="JDF129"/>
      <c r="JDG129"/>
      <c r="JDH129"/>
      <c r="JDI129"/>
      <c r="JDJ129"/>
      <c r="JDK129"/>
      <c r="JDL129"/>
      <c r="JDM129"/>
      <c r="JDN129"/>
      <c r="JDO129"/>
      <c r="JDP129"/>
      <c r="JDQ129"/>
      <c r="JDR129"/>
      <c r="JDS129"/>
      <c r="JDT129"/>
      <c r="JDU129"/>
      <c r="JDV129"/>
      <c r="JDW129"/>
      <c r="JDX129"/>
      <c r="JDY129"/>
      <c r="JDZ129"/>
      <c r="JEA129"/>
      <c r="JEB129"/>
      <c r="JEC129"/>
      <c r="JED129"/>
      <c r="JEE129"/>
      <c r="JEF129"/>
      <c r="JEG129"/>
      <c r="JEH129"/>
      <c r="JEI129"/>
      <c r="JEJ129"/>
      <c r="JEK129"/>
      <c r="JEL129"/>
      <c r="JEM129"/>
      <c r="JEN129"/>
      <c r="JEO129"/>
      <c r="JEP129"/>
      <c r="JEQ129"/>
      <c r="JER129"/>
      <c r="JES129"/>
      <c r="JET129"/>
      <c r="JEU129"/>
      <c r="JEV129"/>
      <c r="JEW129"/>
      <c r="JEX129"/>
      <c r="JEY129"/>
      <c r="JEZ129"/>
      <c r="JFA129"/>
      <c r="JFB129"/>
      <c r="JFC129"/>
      <c r="JFD129"/>
      <c r="JFE129"/>
      <c r="JFF129"/>
      <c r="JFG129"/>
      <c r="JFH129"/>
      <c r="JFI129"/>
      <c r="JFJ129"/>
      <c r="JFK129"/>
      <c r="JFL129"/>
      <c r="JFM129"/>
      <c r="JFN129"/>
      <c r="JFO129"/>
      <c r="JFP129"/>
      <c r="JFQ129"/>
      <c r="JFR129"/>
      <c r="JFS129"/>
      <c r="JFT129"/>
      <c r="JFU129"/>
      <c r="JFV129"/>
      <c r="JFW129"/>
      <c r="JFX129"/>
      <c r="JFY129"/>
      <c r="JFZ129"/>
      <c r="JGA129"/>
      <c r="JGB129"/>
      <c r="JGC129"/>
      <c r="JGD129"/>
      <c r="JGE129"/>
      <c r="JGF129"/>
      <c r="JGG129"/>
      <c r="JGH129"/>
      <c r="JGI129"/>
      <c r="JGJ129"/>
      <c r="JGK129"/>
      <c r="JGL129"/>
      <c r="JGM129"/>
      <c r="JGN129"/>
      <c r="JGO129"/>
      <c r="JGP129"/>
      <c r="JGQ129"/>
      <c r="JGR129"/>
      <c r="JGS129"/>
      <c r="JGT129"/>
      <c r="JGU129"/>
      <c r="JGV129"/>
      <c r="JGW129"/>
      <c r="JGX129"/>
      <c r="JGY129"/>
      <c r="JGZ129"/>
      <c r="JHA129"/>
      <c r="JHB129"/>
      <c r="JHC129"/>
      <c r="JHD129"/>
      <c r="JHE129"/>
      <c r="JHF129"/>
      <c r="JHG129"/>
      <c r="JHH129"/>
      <c r="JHI129"/>
      <c r="JHJ129"/>
      <c r="JHK129"/>
      <c r="JHL129"/>
      <c r="JHM129"/>
      <c r="JHN129"/>
      <c r="JHO129"/>
      <c r="JHP129"/>
      <c r="JHQ129"/>
      <c r="JHR129"/>
      <c r="JHS129"/>
      <c r="JHT129"/>
      <c r="JHU129"/>
      <c r="JHV129"/>
      <c r="JHW129"/>
      <c r="JHX129"/>
      <c r="JHY129"/>
      <c r="JHZ129"/>
      <c r="JIA129"/>
      <c r="JIB129"/>
      <c r="JIC129"/>
      <c r="JID129"/>
      <c r="JIE129"/>
      <c r="JIF129"/>
      <c r="JIG129"/>
      <c r="JIH129"/>
      <c r="JII129"/>
      <c r="JIJ129"/>
      <c r="JIK129"/>
      <c r="JIL129"/>
      <c r="JIM129"/>
      <c r="JIN129"/>
      <c r="JIO129"/>
      <c r="JIP129"/>
      <c r="JIQ129"/>
      <c r="JIR129"/>
      <c r="JIS129"/>
      <c r="JIT129"/>
      <c r="JIU129"/>
      <c r="JIV129"/>
      <c r="JIW129"/>
      <c r="JIX129"/>
      <c r="JIY129"/>
      <c r="JIZ129"/>
      <c r="JJA129"/>
      <c r="JJB129"/>
      <c r="JJC129"/>
      <c r="JJD129"/>
      <c r="JJE129"/>
      <c r="JJF129"/>
      <c r="JJG129"/>
      <c r="JJH129"/>
      <c r="JJI129"/>
      <c r="JJJ129"/>
      <c r="JJK129"/>
      <c r="JJL129"/>
      <c r="JJM129"/>
      <c r="JJN129"/>
      <c r="JJO129"/>
      <c r="JJP129"/>
      <c r="JJQ129"/>
      <c r="JJR129"/>
      <c r="JJS129"/>
      <c r="JJT129"/>
      <c r="JJU129"/>
      <c r="JJV129"/>
      <c r="JJW129"/>
      <c r="JJX129"/>
      <c r="JJY129"/>
      <c r="JJZ129"/>
      <c r="JKA129"/>
      <c r="JKB129"/>
      <c r="JKC129"/>
      <c r="JKD129"/>
      <c r="JKE129"/>
      <c r="JKF129"/>
      <c r="JKG129"/>
      <c r="JKH129"/>
      <c r="JKI129"/>
      <c r="JKJ129"/>
      <c r="JKK129"/>
      <c r="JKL129"/>
      <c r="JKM129"/>
      <c r="JKN129"/>
      <c r="JKO129"/>
      <c r="JKP129"/>
      <c r="JKQ129"/>
      <c r="JKR129"/>
      <c r="JKS129"/>
      <c r="JKT129"/>
      <c r="JKU129"/>
      <c r="JKV129"/>
      <c r="JKW129"/>
      <c r="JKX129"/>
      <c r="JKY129"/>
      <c r="JKZ129"/>
      <c r="JLA129"/>
      <c r="JLB129"/>
      <c r="JLC129"/>
      <c r="JLD129"/>
      <c r="JLE129"/>
      <c r="JLF129"/>
      <c r="JLG129"/>
      <c r="JLH129"/>
      <c r="JLI129"/>
      <c r="JLJ129"/>
      <c r="JLK129"/>
      <c r="JLL129"/>
      <c r="JLM129"/>
      <c r="JLN129"/>
      <c r="JLO129"/>
      <c r="JLP129"/>
      <c r="JLQ129"/>
      <c r="JLR129"/>
      <c r="JLS129"/>
      <c r="JLT129"/>
      <c r="JLU129"/>
      <c r="JLV129"/>
      <c r="JLW129"/>
      <c r="JLX129"/>
      <c r="JLY129"/>
      <c r="JLZ129"/>
      <c r="JMA129"/>
      <c r="JMB129"/>
      <c r="JMC129"/>
      <c r="JMD129"/>
      <c r="JME129"/>
      <c r="JMF129"/>
      <c r="JMG129"/>
      <c r="JMH129"/>
      <c r="JMI129"/>
      <c r="JMJ129"/>
      <c r="JMK129"/>
      <c r="JML129"/>
      <c r="JMM129"/>
      <c r="JMN129"/>
      <c r="JMO129"/>
      <c r="JMP129"/>
      <c r="JMQ129"/>
      <c r="JMR129"/>
      <c r="JMS129"/>
      <c r="JMT129"/>
      <c r="JMU129"/>
      <c r="JMV129"/>
      <c r="JMW129"/>
      <c r="JMX129"/>
      <c r="JMY129"/>
      <c r="JMZ129"/>
      <c r="JNA129"/>
      <c r="JNB129"/>
      <c r="JNC129"/>
      <c r="JND129"/>
      <c r="JNE129"/>
      <c r="JNF129"/>
      <c r="JNG129"/>
      <c r="JNH129"/>
      <c r="JNI129"/>
      <c r="JNJ129"/>
      <c r="JNK129"/>
      <c r="JNL129"/>
      <c r="JNM129"/>
      <c r="JNN129"/>
      <c r="JNO129"/>
      <c r="JNP129"/>
      <c r="JNQ129"/>
      <c r="JNR129"/>
      <c r="JNS129"/>
      <c r="JNT129"/>
      <c r="JNU129"/>
      <c r="JNV129"/>
      <c r="JNW129"/>
      <c r="JNX129"/>
      <c r="JNY129"/>
      <c r="JNZ129"/>
      <c r="JOA129"/>
      <c r="JOB129"/>
      <c r="JOC129"/>
      <c r="JOD129"/>
      <c r="JOE129"/>
      <c r="JOF129"/>
      <c r="JOG129"/>
      <c r="JOH129"/>
      <c r="JOI129"/>
      <c r="JOJ129"/>
      <c r="JOK129"/>
      <c r="JOL129"/>
      <c r="JOM129"/>
      <c r="JON129"/>
      <c r="JOO129"/>
      <c r="JOP129"/>
      <c r="JOQ129"/>
      <c r="JOR129"/>
      <c r="JOS129"/>
      <c r="JOT129"/>
      <c r="JOU129"/>
      <c r="JOV129"/>
      <c r="JOW129"/>
      <c r="JOX129"/>
      <c r="JOY129"/>
      <c r="JOZ129"/>
      <c r="JPA129"/>
      <c r="JPB129"/>
      <c r="JPC129"/>
      <c r="JPD129"/>
      <c r="JPE129"/>
      <c r="JPF129"/>
      <c r="JPG129"/>
      <c r="JPH129"/>
      <c r="JPI129"/>
      <c r="JPJ129"/>
      <c r="JPK129"/>
      <c r="JPL129"/>
      <c r="JPM129"/>
      <c r="JPN129"/>
      <c r="JPO129"/>
      <c r="JPP129"/>
      <c r="JPQ129"/>
      <c r="JPR129"/>
      <c r="JPS129"/>
      <c r="JPT129"/>
      <c r="JPU129"/>
      <c r="JPV129"/>
      <c r="JPW129"/>
      <c r="JPX129"/>
      <c r="JPY129"/>
      <c r="JPZ129"/>
      <c r="JQA129"/>
      <c r="JQB129"/>
      <c r="JQC129"/>
      <c r="JQD129"/>
      <c r="JQE129"/>
      <c r="JQF129"/>
      <c r="JQG129"/>
      <c r="JQH129"/>
      <c r="JQI129"/>
      <c r="JQJ129"/>
      <c r="JQK129"/>
      <c r="JQL129"/>
      <c r="JQM129"/>
      <c r="JQN129"/>
      <c r="JQO129"/>
      <c r="JQP129"/>
      <c r="JQQ129"/>
      <c r="JQR129"/>
      <c r="JQS129"/>
      <c r="JQT129"/>
      <c r="JQU129"/>
      <c r="JQV129"/>
      <c r="JQW129"/>
      <c r="JQX129"/>
      <c r="JQY129"/>
      <c r="JQZ129"/>
      <c r="JRA129"/>
      <c r="JRB129"/>
      <c r="JRC129"/>
      <c r="JRD129"/>
      <c r="JRE129"/>
      <c r="JRF129"/>
      <c r="JRG129"/>
      <c r="JRH129"/>
      <c r="JRI129"/>
      <c r="JRJ129"/>
      <c r="JRK129"/>
      <c r="JRL129"/>
      <c r="JRM129"/>
      <c r="JRN129"/>
      <c r="JRO129"/>
      <c r="JRP129"/>
      <c r="JRQ129"/>
      <c r="JRR129"/>
      <c r="JRS129"/>
      <c r="JRT129"/>
      <c r="JRU129"/>
      <c r="JRV129"/>
      <c r="JRW129"/>
      <c r="JRX129"/>
      <c r="JRY129"/>
      <c r="JRZ129"/>
      <c r="JSA129"/>
      <c r="JSB129"/>
      <c r="JSC129"/>
      <c r="JSD129"/>
      <c r="JSE129"/>
      <c r="JSF129"/>
      <c r="JSG129"/>
      <c r="JSH129"/>
      <c r="JSI129"/>
      <c r="JSJ129"/>
      <c r="JSK129"/>
      <c r="JSL129"/>
      <c r="JSM129"/>
      <c r="JSN129"/>
      <c r="JSO129"/>
      <c r="JSP129"/>
      <c r="JSQ129"/>
      <c r="JSR129"/>
      <c r="JSS129"/>
      <c r="JST129"/>
      <c r="JSU129"/>
      <c r="JSV129"/>
      <c r="JSW129"/>
      <c r="JSX129"/>
      <c r="JSY129"/>
      <c r="JSZ129"/>
      <c r="JTA129"/>
      <c r="JTB129"/>
      <c r="JTC129"/>
      <c r="JTD129"/>
      <c r="JTE129"/>
      <c r="JTF129"/>
      <c r="JTG129"/>
      <c r="JTH129"/>
      <c r="JTI129"/>
      <c r="JTJ129"/>
      <c r="JTK129"/>
      <c r="JTL129"/>
      <c r="JTM129"/>
      <c r="JTN129"/>
      <c r="JTO129"/>
      <c r="JTP129"/>
      <c r="JTQ129"/>
      <c r="JTR129"/>
      <c r="JTS129"/>
      <c r="JTT129"/>
      <c r="JTU129"/>
      <c r="JTV129"/>
      <c r="JTW129"/>
      <c r="JTX129"/>
      <c r="JTY129"/>
      <c r="JTZ129"/>
      <c r="JUA129"/>
      <c r="JUB129"/>
      <c r="JUC129"/>
      <c r="JUD129"/>
      <c r="JUE129"/>
      <c r="JUF129"/>
      <c r="JUG129"/>
      <c r="JUH129"/>
      <c r="JUI129"/>
      <c r="JUJ129"/>
      <c r="JUK129"/>
      <c r="JUL129"/>
      <c r="JUM129"/>
      <c r="JUN129"/>
      <c r="JUO129"/>
      <c r="JUP129"/>
      <c r="JUQ129"/>
      <c r="JUR129"/>
      <c r="JUS129"/>
      <c r="JUT129"/>
      <c r="JUU129"/>
      <c r="JUV129"/>
      <c r="JUW129"/>
      <c r="JUX129"/>
      <c r="JUY129"/>
      <c r="JUZ129"/>
      <c r="JVA129"/>
      <c r="JVB129"/>
      <c r="JVC129"/>
      <c r="JVD129"/>
      <c r="JVE129"/>
      <c r="JVF129"/>
      <c r="JVG129"/>
      <c r="JVH129"/>
      <c r="JVI129"/>
      <c r="JVJ129"/>
      <c r="JVK129"/>
      <c r="JVL129"/>
      <c r="JVM129"/>
      <c r="JVN129"/>
      <c r="JVO129"/>
      <c r="JVP129"/>
      <c r="JVQ129"/>
      <c r="JVR129"/>
      <c r="JVS129"/>
      <c r="JVT129"/>
      <c r="JVU129"/>
      <c r="JVV129"/>
      <c r="JVW129"/>
      <c r="JVX129"/>
      <c r="JVY129"/>
      <c r="JVZ129"/>
      <c r="JWA129"/>
      <c r="JWB129"/>
      <c r="JWC129"/>
      <c r="JWD129"/>
      <c r="JWE129"/>
      <c r="JWF129"/>
      <c r="JWG129"/>
      <c r="JWH129"/>
      <c r="JWI129"/>
      <c r="JWJ129"/>
      <c r="JWK129"/>
      <c r="JWL129"/>
      <c r="JWM129"/>
      <c r="JWN129"/>
      <c r="JWO129"/>
      <c r="JWP129"/>
      <c r="JWQ129"/>
      <c r="JWR129"/>
      <c r="JWS129"/>
      <c r="JWT129"/>
      <c r="JWU129"/>
      <c r="JWV129"/>
      <c r="JWW129"/>
      <c r="JWX129"/>
      <c r="JWY129"/>
      <c r="JWZ129"/>
      <c r="JXA129"/>
      <c r="JXB129"/>
      <c r="JXC129"/>
      <c r="JXD129"/>
      <c r="JXE129"/>
      <c r="JXF129"/>
      <c r="JXG129"/>
      <c r="JXH129"/>
      <c r="JXI129"/>
      <c r="JXJ129"/>
      <c r="JXK129"/>
      <c r="JXL129"/>
      <c r="JXM129"/>
      <c r="JXN129"/>
      <c r="JXO129"/>
      <c r="JXP129"/>
      <c r="JXQ129"/>
      <c r="JXR129"/>
      <c r="JXS129"/>
      <c r="JXT129"/>
      <c r="JXU129"/>
      <c r="JXV129"/>
      <c r="JXW129"/>
      <c r="JXX129"/>
      <c r="JXY129"/>
      <c r="JXZ129"/>
      <c r="JYA129"/>
      <c r="JYB129"/>
      <c r="JYC129"/>
      <c r="JYD129"/>
      <c r="JYE129"/>
      <c r="JYF129"/>
      <c r="JYG129"/>
      <c r="JYH129"/>
      <c r="JYI129"/>
      <c r="JYJ129"/>
      <c r="JYK129"/>
      <c r="JYL129"/>
      <c r="JYM129"/>
      <c r="JYN129"/>
      <c r="JYO129"/>
      <c r="JYP129"/>
      <c r="JYQ129"/>
      <c r="JYR129"/>
      <c r="JYS129"/>
      <c r="JYT129"/>
      <c r="JYU129"/>
      <c r="JYV129"/>
      <c r="JYW129"/>
      <c r="JYX129"/>
      <c r="JYY129"/>
      <c r="JYZ129"/>
      <c r="JZA129"/>
      <c r="JZB129"/>
      <c r="JZC129"/>
      <c r="JZD129"/>
      <c r="JZE129"/>
      <c r="JZF129"/>
      <c r="JZG129"/>
      <c r="JZH129"/>
      <c r="JZI129"/>
      <c r="JZJ129"/>
      <c r="JZK129"/>
      <c r="JZL129"/>
      <c r="JZM129"/>
      <c r="JZN129"/>
      <c r="JZO129"/>
      <c r="JZP129"/>
      <c r="JZQ129"/>
      <c r="JZR129"/>
      <c r="JZS129"/>
      <c r="JZT129"/>
      <c r="JZU129"/>
      <c r="JZV129"/>
      <c r="JZW129"/>
      <c r="JZX129"/>
      <c r="JZY129"/>
      <c r="JZZ129"/>
      <c r="KAA129"/>
      <c r="KAB129"/>
      <c r="KAC129"/>
      <c r="KAD129"/>
      <c r="KAE129"/>
      <c r="KAF129"/>
      <c r="KAG129"/>
      <c r="KAH129"/>
      <c r="KAI129"/>
      <c r="KAJ129"/>
      <c r="KAK129"/>
      <c r="KAL129"/>
      <c r="KAM129"/>
      <c r="KAN129"/>
      <c r="KAO129"/>
      <c r="KAP129"/>
      <c r="KAQ129"/>
      <c r="KAR129"/>
      <c r="KAS129"/>
      <c r="KAT129"/>
      <c r="KAU129"/>
      <c r="KAV129"/>
      <c r="KAW129"/>
      <c r="KAX129"/>
      <c r="KAY129"/>
      <c r="KAZ129"/>
      <c r="KBA129"/>
      <c r="KBB129"/>
      <c r="KBC129"/>
      <c r="KBD129"/>
      <c r="KBE129"/>
      <c r="KBF129"/>
      <c r="KBG129"/>
      <c r="KBH129"/>
      <c r="KBI129"/>
      <c r="KBJ129"/>
      <c r="KBK129"/>
      <c r="KBL129"/>
      <c r="KBM129"/>
      <c r="KBN129"/>
      <c r="KBO129"/>
      <c r="KBP129"/>
      <c r="KBQ129"/>
      <c r="KBR129"/>
      <c r="KBS129"/>
      <c r="KBT129"/>
      <c r="KBU129"/>
      <c r="KBV129"/>
      <c r="KBW129"/>
      <c r="KBX129"/>
      <c r="KBY129"/>
      <c r="KBZ129"/>
      <c r="KCA129"/>
      <c r="KCB129"/>
      <c r="KCC129"/>
      <c r="KCD129"/>
      <c r="KCE129"/>
      <c r="KCF129"/>
      <c r="KCG129"/>
      <c r="KCH129"/>
      <c r="KCI129"/>
      <c r="KCJ129"/>
      <c r="KCK129"/>
      <c r="KCL129"/>
      <c r="KCM129"/>
      <c r="KCN129"/>
      <c r="KCO129"/>
      <c r="KCP129"/>
      <c r="KCQ129"/>
      <c r="KCR129"/>
      <c r="KCS129"/>
      <c r="KCT129"/>
      <c r="KCU129"/>
      <c r="KCV129"/>
      <c r="KCW129"/>
      <c r="KCX129"/>
      <c r="KCY129"/>
      <c r="KCZ129"/>
      <c r="KDA129"/>
      <c r="KDB129"/>
      <c r="KDC129"/>
      <c r="KDD129"/>
      <c r="KDE129"/>
      <c r="KDF129"/>
      <c r="KDG129"/>
      <c r="KDH129"/>
      <c r="KDI129"/>
      <c r="KDJ129"/>
      <c r="KDK129"/>
      <c r="KDL129"/>
      <c r="KDM129"/>
      <c r="KDN129"/>
      <c r="KDO129"/>
      <c r="KDP129"/>
      <c r="KDQ129"/>
      <c r="KDR129"/>
      <c r="KDS129"/>
      <c r="KDT129"/>
      <c r="KDU129"/>
      <c r="KDV129"/>
      <c r="KDW129"/>
      <c r="KDX129"/>
      <c r="KDY129"/>
      <c r="KDZ129"/>
      <c r="KEA129"/>
      <c r="KEB129"/>
      <c r="KEC129"/>
      <c r="KED129"/>
      <c r="KEE129"/>
      <c r="KEF129"/>
      <c r="KEG129"/>
      <c r="KEH129"/>
      <c r="KEI129"/>
      <c r="KEJ129"/>
      <c r="KEK129"/>
      <c r="KEL129"/>
      <c r="KEM129"/>
      <c r="KEN129"/>
      <c r="KEO129"/>
      <c r="KEP129"/>
      <c r="KEQ129"/>
      <c r="KER129"/>
      <c r="KES129"/>
      <c r="KET129"/>
      <c r="KEU129"/>
      <c r="KEV129"/>
      <c r="KEW129"/>
      <c r="KEX129"/>
      <c r="KEY129"/>
      <c r="KEZ129"/>
      <c r="KFA129"/>
      <c r="KFB129"/>
      <c r="KFC129"/>
      <c r="KFD129"/>
      <c r="KFE129"/>
      <c r="KFF129"/>
      <c r="KFG129"/>
      <c r="KFH129"/>
      <c r="KFI129"/>
      <c r="KFJ129"/>
      <c r="KFK129"/>
      <c r="KFL129"/>
      <c r="KFM129"/>
      <c r="KFN129"/>
      <c r="KFO129"/>
      <c r="KFP129"/>
      <c r="KFQ129"/>
      <c r="KFR129"/>
      <c r="KFS129"/>
      <c r="KFT129"/>
      <c r="KFU129"/>
      <c r="KFV129"/>
      <c r="KFW129"/>
      <c r="KFX129"/>
      <c r="KFY129"/>
      <c r="KFZ129"/>
      <c r="KGA129"/>
      <c r="KGB129"/>
      <c r="KGC129"/>
      <c r="KGD129"/>
      <c r="KGE129"/>
      <c r="KGF129"/>
      <c r="KGG129"/>
      <c r="KGH129"/>
      <c r="KGI129"/>
      <c r="KGJ129"/>
      <c r="KGK129"/>
      <c r="KGL129"/>
      <c r="KGM129"/>
      <c r="KGN129"/>
      <c r="KGO129"/>
      <c r="KGP129"/>
      <c r="KGQ129"/>
      <c r="KGR129"/>
      <c r="KGS129"/>
      <c r="KGT129"/>
      <c r="KGU129"/>
      <c r="KGV129"/>
      <c r="KGW129"/>
      <c r="KGX129"/>
      <c r="KGY129"/>
      <c r="KGZ129"/>
      <c r="KHA129"/>
      <c r="KHB129"/>
      <c r="KHC129"/>
      <c r="KHD129"/>
      <c r="KHE129"/>
      <c r="KHF129"/>
      <c r="KHG129"/>
      <c r="KHH129"/>
      <c r="KHI129"/>
      <c r="KHJ129"/>
      <c r="KHK129"/>
      <c r="KHL129"/>
      <c r="KHM129"/>
      <c r="KHN129"/>
      <c r="KHO129"/>
      <c r="KHP129"/>
      <c r="KHQ129"/>
      <c r="KHR129"/>
      <c r="KHS129"/>
      <c r="KHT129"/>
      <c r="KHU129"/>
      <c r="KHV129"/>
      <c r="KHW129"/>
      <c r="KHX129"/>
      <c r="KHY129"/>
      <c r="KHZ129"/>
      <c r="KIA129"/>
      <c r="KIB129"/>
      <c r="KIC129"/>
      <c r="KID129"/>
      <c r="KIE129"/>
      <c r="KIF129"/>
      <c r="KIG129"/>
      <c r="KIH129"/>
      <c r="KII129"/>
      <c r="KIJ129"/>
      <c r="KIK129"/>
      <c r="KIL129"/>
      <c r="KIM129"/>
      <c r="KIN129"/>
      <c r="KIO129"/>
      <c r="KIP129"/>
      <c r="KIQ129"/>
      <c r="KIR129"/>
      <c r="KIS129"/>
      <c r="KIT129"/>
      <c r="KIU129"/>
      <c r="KIV129"/>
      <c r="KIW129"/>
      <c r="KIX129"/>
      <c r="KIY129"/>
      <c r="KIZ129"/>
      <c r="KJA129"/>
      <c r="KJB129"/>
      <c r="KJC129"/>
      <c r="KJD129"/>
      <c r="KJE129"/>
      <c r="KJF129"/>
      <c r="KJG129"/>
      <c r="KJH129"/>
      <c r="KJI129"/>
      <c r="KJJ129"/>
      <c r="KJK129"/>
      <c r="KJL129"/>
      <c r="KJM129"/>
      <c r="KJN129"/>
      <c r="KJO129"/>
      <c r="KJP129"/>
      <c r="KJQ129"/>
      <c r="KJR129"/>
      <c r="KJS129"/>
      <c r="KJT129"/>
      <c r="KJU129"/>
      <c r="KJV129"/>
      <c r="KJW129"/>
      <c r="KJX129"/>
      <c r="KJY129"/>
      <c r="KJZ129"/>
      <c r="KKA129"/>
      <c r="KKB129"/>
      <c r="KKC129"/>
      <c r="KKD129"/>
      <c r="KKE129"/>
      <c r="KKF129"/>
      <c r="KKG129"/>
      <c r="KKH129"/>
      <c r="KKI129"/>
      <c r="KKJ129"/>
      <c r="KKK129"/>
      <c r="KKL129"/>
      <c r="KKM129"/>
      <c r="KKN129"/>
      <c r="KKO129"/>
      <c r="KKP129"/>
      <c r="KKQ129"/>
      <c r="KKR129"/>
      <c r="KKS129"/>
      <c r="KKT129"/>
      <c r="KKU129"/>
      <c r="KKV129"/>
      <c r="KKW129"/>
      <c r="KKX129"/>
      <c r="KKY129"/>
      <c r="KKZ129"/>
      <c r="KLA129"/>
      <c r="KLB129"/>
      <c r="KLC129"/>
      <c r="KLD129"/>
      <c r="KLE129"/>
      <c r="KLF129"/>
      <c r="KLG129"/>
      <c r="KLH129"/>
      <c r="KLI129"/>
      <c r="KLJ129"/>
      <c r="KLK129"/>
      <c r="KLL129"/>
      <c r="KLM129"/>
      <c r="KLN129"/>
      <c r="KLO129"/>
      <c r="KLP129"/>
      <c r="KLQ129"/>
      <c r="KLR129"/>
      <c r="KLS129"/>
      <c r="KLT129"/>
      <c r="KLU129"/>
      <c r="KLV129"/>
      <c r="KLW129"/>
      <c r="KLX129"/>
      <c r="KLY129"/>
      <c r="KLZ129"/>
      <c r="KMA129"/>
      <c r="KMB129"/>
      <c r="KMC129"/>
      <c r="KMD129"/>
      <c r="KME129"/>
      <c r="KMF129"/>
      <c r="KMG129"/>
      <c r="KMH129"/>
      <c r="KMI129"/>
      <c r="KMJ129"/>
      <c r="KMK129"/>
      <c r="KML129"/>
      <c r="KMM129"/>
      <c r="KMN129"/>
      <c r="KMO129"/>
      <c r="KMP129"/>
      <c r="KMQ129"/>
      <c r="KMR129"/>
      <c r="KMS129"/>
      <c r="KMT129"/>
      <c r="KMU129"/>
      <c r="KMV129"/>
      <c r="KMW129"/>
      <c r="KMX129"/>
      <c r="KMY129"/>
      <c r="KMZ129"/>
      <c r="KNA129"/>
      <c r="KNB129"/>
      <c r="KNC129"/>
      <c r="KND129"/>
      <c r="KNE129"/>
      <c r="KNF129"/>
      <c r="KNG129"/>
      <c r="KNH129"/>
      <c r="KNI129"/>
      <c r="KNJ129"/>
      <c r="KNK129"/>
      <c r="KNL129"/>
      <c r="KNM129"/>
      <c r="KNN129"/>
      <c r="KNO129"/>
      <c r="KNP129"/>
      <c r="KNQ129"/>
      <c r="KNR129"/>
      <c r="KNS129"/>
      <c r="KNT129"/>
      <c r="KNU129"/>
      <c r="KNV129"/>
      <c r="KNW129"/>
      <c r="KNX129"/>
      <c r="KNY129"/>
      <c r="KNZ129"/>
      <c r="KOA129"/>
      <c r="KOB129"/>
      <c r="KOC129"/>
      <c r="KOD129"/>
      <c r="KOE129"/>
      <c r="KOF129"/>
      <c r="KOG129"/>
      <c r="KOH129"/>
      <c r="KOI129"/>
      <c r="KOJ129"/>
      <c r="KOK129"/>
      <c r="KOL129"/>
      <c r="KOM129"/>
      <c r="KON129"/>
      <c r="KOO129"/>
      <c r="KOP129"/>
      <c r="KOQ129"/>
      <c r="KOR129"/>
      <c r="KOS129"/>
      <c r="KOT129"/>
      <c r="KOU129"/>
      <c r="KOV129"/>
      <c r="KOW129"/>
      <c r="KOX129"/>
      <c r="KOY129"/>
      <c r="KOZ129"/>
      <c r="KPA129"/>
      <c r="KPB129"/>
      <c r="KPC129"/>
      <c r="KPD129"/>
      <c r="KPE129"/>
      <c r="KPF129"/>
      <c r="KPG129"/>
      <c r="KPH129"/>
      <c r="KPI129"/>
      <c r="KPJ129"/>
      <c r="KPK129"/>
      <c r="KPL129"/>
      <c r="KPM129"/>
      <c r="KPN129"/>
      <c r="KPO129"/>
      <c r="KPP129"/>
      <c r="KPQ129"/>
      <c r="KPR129"/>
      <c r="KPS129"/>
      <c r="KPT129"/>
      <c r="KPU129"/>
      <c r="KPV129"/>
      <c r="KPW129"/>
      <c r="KPX129"/>
      <c r="KPY129"/>
      <c r="KPZ129"/>
      <c r="KQA129"/>
      <c r="KQB129"/>
      <c r="KQC129"/>
      <c r="KQD129"/>
      <c r="KQE129"/>
      <c r="KQF129"/>
      <c r="KQG129"/>
      <c r="KQH129"/>
      <c r="KQI129"/>
      <c r="KQJ129"/>
      <c r="KQK129"/>
      <c r="KQL129"/>
      <c r="KQM129"/>
      <c r="KQN129"/>
      <c r="KQO129"/>
      <c r="KQP129"/>
      <c r="KQQ129"/>
      <c r="KQR129"/>
      <c r="KQS129"/>
      <c r="KQT129"/>
      <c r="KQU129"/>
      <c r="KQV129"/>
      <c r="KQW129"/>
      <c r="KQX129"/>
      <c r="KQY129"/>
      <c r="KQZ129"/>
      <c r="KRA129"/>
      <c r="KRB129"/>
      <c r="KRC129"/>
      <c r="KRD129"/>
      <c r="KRE129"/>
      <c r="KRF129"/>
      <c r="KRG129"/>
      <c r="KRH129"/>
      <c r="KRI129"/>
      <c r="KRJ129"/>
      <c r="KRK129"/>
      <c r="KRL129"/>
      <c r="KRM129"/>
      <c r="KRN129"/>
      <c r="KRO129"/>
      <c r="KRP129"/>
      <c r="KRQ129"/>
      <c r="KRR129"/>
      <c r="KRS129"/>
      <c r="KRT129"/>
      <c r="KRU129"/>
      <c r="KRV129"/>
      <c r="KRW129"/>
      <c r="KRX129"/>
      <c r="KRY129"/>
      <c r="KRZ129"/>
      <c r="KSA129"/>
      <c r="KSB129"/>
      <c r="KSC129"/>
      <c r="KSD129"/>
      <c r="KSE129"/>
      <c r="KSF129"/>
      <c r="KSG129"/>
      <c r="KSH129"/>
      <c r="KSI129"/>
      <c r="KSJ129"/>
      <c r="KSK129"/>
      <c r="KSL129"/>
      <c r="KSM129"/>
      <c r="KSN129"/>
      <c r="KSO129"/>
      <c r="KSP129"/>
      <c r="KSQ129"/>
      <c r="KSR129"/>
      <c r="KSS129"/>
      <c r="KST129"/>
      <c r="KSU129"/>
      <c r="KSV129"/>
      <c r="KSW129"/>
      <c r="KSX129"/>
      <c r="KSY129"/>
      <c r="KSZ129"/>
      <c r="KTA129"/>
      <c r="KTB129"/>
      <c r="KTC129"/>
      <c r="KTD129"/>
      <c r="KTE129"/>
      <c r="KTF129"/>
      <c r="KTG129"/>
      <c r="KTH129"/>
      <c r="KTI129"/>
      <c r="KTJ129"/>
      <c r="KTK129"/>
      <c r="KTL129"/>
      <c r="KTM129"/>
      <c r="KTN129"/>
      <c r="KTO129"/>
      <c r="KTP129"/>
      <c r="KTQ129"/>
      <c r="KTR129"/>
      <c r="KTS129"/>
      <c r="KTT129"/>
      <c r="KTU129"/>
      <c r="KTV129"/>
      <c r="KTW129"/>
      <c r="KTX129"/>
      <c r="KTY129"/>
      <c r="KTZ129"/>
      <c r="KUA129"/>
      <c r="KUB129"/>
      <c r="KUC129"/>
      <c r="KUD129"/>
      <c r="KUE129"/>
      <c r="KUF129"/>
      <c r="KUG129"/>
      <c r="KUH129"/>
      <c r="KUI129"/>
      <c r="KUJ129"/>
      <c r="KUK129"/>
      <c r="KUL129"/>
      <c r="KUM129"/>
      <c r="KUN129"/>
      <c r="KUO129"/>
      <c r="KUP129"/>
      <c r="KUQ129"/>
      <c r="KUR129"/>
      <c r="KUS129"/>
      <c r="KUT129"/>
      <c r="KUU129"/>
      <c r="KUV129"/>
      <c r="KUW129"/>
      <c r="KUX129"/>
      <c r="KUY129"/>
      <c r="KUZ129"/>
      <c r="KVA129"/>
      <c r="KVB129"/>
      <c r="KVC129"/>
      <c r="KVD129"/>
      <c r="KVE129"/>
      <c r="KVF129"/>
      <c r="KVG129"/>
      <c r="KVH129"/>
      <c r="KVI129"/>
      <c r="KVJ129"/>
      <c r="KVK129"/>
      <c r="KVL129"/>
      <c r="KVM129"/>
      <c r="KVN129"/>
      <c r="KVO129"/>
      <c r="KVP129"/>
      <c r="KVQ129"/>
      <c r="KVR129"/>
      <c r="KVS129"/>
      <c r="KVT129"/>
      <c r="KVU129"/>
      <c r="KVV129"/>
      <c r="KVW129"/>
      <c r="KVX129"/>
      <c r="KVY129"/>
      <c r="KVZ129"/>
      <c r="KWA129"/>
      <c r="KWB129"/>
      <c r="KWC129"/>
      <c r="KWD129"/>
      <c r="KWE129"/>
      <c r="KWF129"/>
      <c r="KWG129"/>
      <c r="KWH129"/>
      <c r="KWI129"/>
      <c r="KWJ129"/>
      <c r="KWK129"/>
      <c r="KWL129"/>
      <c r="KWM129"/>
      <c r="KWN129"/>
      <c r="KWO129"/>
      <c r="KWP129"/>
      <c r="KWQ129"/>
      <c r="KWR129"/>
      <c r="KWS129"/>
      <c r="KWT129"/>
      <c r="KWU129"/>
      <c r="KWV129"/>
      <c r="KWW129"/>
      <c r="KWX129"/>
      <c r="KWY129"/>
      <c r="KWZ129"/>
      <c r="KXA129"/>
      <c r="KXB129"/>
      <c r="KXC129"/>
      <c r="KXD129"/>
      <c r="KXE129"/>
      <c r="KXF129"/>
      <c r="KXG129"/>
      <c r="KXH129"/>
      <c r="KXI129"/>
      <c r="KXJ129"/>
      <c r="KXK129"/>
      <c r="KXL129"/>
      <c r="KXM129"/>
      <c r="KXN129"/>
      <c r="KXO129"/>
      <c r="KXP129"/>
      <c r="KXQ129"/>
      <c r="KXR129"/>
      <c r="KXS129"/>
      <c r="KXT129"/>
      <c r="KXU129"/>
      <c r="KXV129"/>
      <c r="KXW129"/>
      <c r="KXX129"/>
      <c r="KXY129"/>
      <c r="KXZ129"/>
      <c r="KYA129"/>
      <c r="KYB129"/>
      <c r="KYC129"/>
      <c r="KYD129"/>
      <c r="KYE129"/>
      <c r="KYF129"/>
      <c r="KYG129"/>
      <c r="KYH129"/>
      <c r="KYI129"/>
      <c r="KYJ129"/>
      <c r="KYK129"/>
      <c r="KYL129"/>
      <c r="KYM129"/>
      <c r="KYN129"/>
      <c r="KYO129"/>
      <c r="KYP129"/>
      <c r="KYQ129"/>
      <c r="KYR129"/>
      <c r="KYS129"/>
      <c r="KYT129"/>
      <c r="KYU129"/>
      <c r="KYV129"/>
      <c r="KYW129"/>
      <c r="KYX129"/>
      <c r="KYY129"/>
      <c r="KYZ129"/>
      <c r="KZA129"/>
      <c r="KZB129"/>
      <c r="KZC129"/>
      <c r="KZD129"/>
      <c r="KZE129"/>
      <c r="KZF129"/>
      <c r="KZG129"/>
      <c r="KZH129"/>
      <c r="KZI129"/>
      <c r="KZJ129"/>
      <c r="KZK129"/>
      <c r="KZL129"/>
      <c r="KZM129"/>
      <c r="KZN129"/>
      <c r="KZO129"/>
      <c r="KZP129"/>
      <c r="KZQ129"/>
      <c r="KZR129"/>
      <c r="KZS129"/>
      <c r="KZT129"/>
      <c r="KZU129"/>
      <c r="KZV129"/>
      <c r="KZW129"/>
      <c r="KZX129"/>
      <c r="KZY129"/>
      <c r="KZZ129"/>
      <c r="LAA129"/>
      <c r="LAB129"/>
      <c r="LAC129"/>
      <c r="LAD129"/>
      <c r="LAE129"/>
      <c r="LAF129"/>
      <c r="LAG129"/>
      <c r="LAH129"/>
      <c r="LAI129"/>
      <c r="LAJ129"/>
      <c r="LAK129"/>
      <c r="LAL129"/>
      <c r="LAM129"/>
      <c r="LAN129"/>
      <c r="LAO129"/>
      <c r="LAP129"/>
      <c r="LAQ129"/>
      <c r="LAR129"/>
      <c r="LAS129"/>
      <c r="LAT129"/>
      <c r="LAU129"/>
      <c r="LAV129"/>
      <c r="LAW129"/>
      <c r="LAX129"/>
      <c r="LAY129"/>
      <c r="LAZ129"/>
      <c r="LBA129"/>
      <c r="LBB129"/>
      <c r="LBC129"/>
      <c r="LBD129"/>
      <c r="LBE129"/>
      <c r="LBF129"/>
      <c r="LBG129"/>
      <c r="LBH129"/>
      <c r="LBI129"/>
      <c r="LBJ129"/>
      <c r="LBK129"/>
      <c r="LBL129"/>
      <c r="LBM129"/>
      <c r="LBN129"/>
      <c r="LBO129"/>
      <c r="LBP129"/>
      <c r="LBQ129"/>
      <c r="LBR129"/>
      <c r="LBS129"/>
      <c r="LBT129"/>
      <c r="LBU129"/>
      <c r="LBV129"/>
      <c r="LBW129"/>
      <c r="LBX129"/>
      <c r="LBY129"/>
      <c r="LBZ129"/>
      <c r="LCA129"/>
      <c r="LCB129"/>
      <c r="LCC129"/>
      <c r="LCD129"/>
      <c r="LCE129"/>
      <c r="LCF129"/>
      <c r="LCG129"/>
      <c r="LCH129"/>
      <c r="LCI129"/>
      <c r="LCJ129"/>
      <c r="LCK129"/>
      <c r="LCL129"/>
      <c r="LCM129"/>
      <c r="LCN129"/>
      <c r="LCO129"/>
      <c r="LCP129"/>
      <c r="LCQ129"/>
      <c r="LCR129"/>
      <c r="LCS129"/>
      <c r="LCT129"/>
      <c r="LCU129"/>
      <c r="LCV129"/>
      <c r="LCW129"/>
      <c r="LCX129"/>
      <c r="LCY129"/>
      <c r="LCZ129"/>
      <c r="LDA129"/>
      <c r="LDB129"/>
      <c r="LDC129"/>
      <c r="LDD129"/>
      <c r="LDE129"/>
      <c r="LDF129"/>
      <c r="LDG129"/>
      <c r="LDH129"/>
      <c r="LDI129"/>
      <c r="LDJ129"/>
      <c r="LDK129"/>
      <c r="LDL129"/>
      <c r="LDM129"/>
      <c r="LDN129"/>
      <c r="LDO129"/>
      <c r="LDP129"/>
      <c r="LDQ129"/>
      <c r="LDR129"/>
      <c r="LDS129"/>
      <c r="LDT129"/>
      <c r="LDU129"/>
      <c r="LDV129"/>
      <c r="LDW129"/>
      <c r="LDX129"/>
      <c r="LDY129"/>
      <c r="LDZ129"/>
      <c r="LEA129"/>
      <c r="LEB129"/>
      <c r="LEC129"/>
      <c r="LED129"/>
      <c r="LEE129"/>
      <c r="LEF129"/>
      <c r="LEG129"/>
      <c r="LEH129"/>
      <c r="LEI129"/>
      <c r="LEJ129"/>
      <c r="LEK129"/>
      <c r="LEL129"/>
      <c r="LEM129"/>
      <c r="LEN129"/>
      <c r="LEO129"/>
      <c r="LEP129"/>
      <c r="LEQ129"/>
      <c r="LER129"/>
      <c r="LES129"/>
      <c r="LET129"/>
      <c r="LEU129"/>
      <c r="LEV129"/>
      <c r="LEW129"/>
      <c r="LEX129"/>
      <c r="LEY129"/>
      <c r="LEZ129"/>
      <c r="LFA129"/>
      <c r="LFB129"/>
      <c r="LFC129"/>
      <c r="LFD129"/>
      <c r="LFE129"/>
      <c r="LFF129"/>
      <c r="LFG129"/>
      <c r="LFH129"/>
      <c r="LFI129"/>
      <c r="LFJ129"/>
      <c r="LFK129"/>
      <c r="LFL129"/>
      <c r="LFM129"/>
      <c r="LFN129"/>
      <c r="LFO129"/>
      <c r="LFP129"/>
      <c r="LFQ129"/>
      <c r="LFR129"/>
      <c r="LFS129"/>
      <c r="LFT129"/>
      <c r="LFU129"/>
      <c r="LFV129"/>
      <c r="LFW129"/>
      <c r="LFX129"/>
      <c r="LFY129"/>
      <c r="LFZ129"/>
      <c r="LGA129"/>
      <c r="LGB129"/>
      <c r="LGC129"/>
      <c r="LGD129"/>
      <c r="LGE129"/>
      <c r="LGF129"/>
      <c r="LGG129"/>
      <c r="LGH129"/>
      <c r="LGI129"/>
      <c r="LGJ129"/>
      <c r="LGK129"/>
      <c r="LGL129"/>
      <c r="LGM129"/>
      <c r="LGN129"/>
      <c r="LGO129"/>
      <c r="LGP129"/>
      <c r="LGQ129"/>
      <c r="LGR129"/>
      <c r="LGS129"/>
      <c r="LGT129"/>
      <c r="LGU129"/>
      <c r="LGV129"/>
      <c r="LGW129"/>
      <c r="LGX129"/>
      <c r="LGY129"/>
      <c r="LGZ129"/>
      <c r="LHA129"/>
      <c r="LHB129"/>
      <c r="LHC129"/>
      <c r="LHD129"/>
      <c r="LHE129"/>
      <c r="LHF129"/>
      <c r="LHG129"/>
      <c r="LHH129"/>
      <c r="LHI129"/>
      <c r="LHJ129"/>
      <c r="LHK129"/>
      <c r="LHL129"/>
      <c r="LHM129"/>
      <c r="LHN129"/>
      <c r="LHO129"/>
      <c r="LHP129"/>
      <c r="LHQ129"/>
      <c r="LHR129"/>
      <c r="LHS129"/>
      <c r="LHT129"/>
      <c r="LHU129"/>
      <c r="LHV129"/>
      <c r="LHW129"/>
      <c r="LHX129"/>
      <c r="LHY129"/>
      <c r="LHZ129"/>
      <c r="LIA129"/>
      <c r="LIB129"/>
      <c r="LIC129"/>
      <c r="LID129"/>
      <c r="LIE129"/>
      <c r="LIF129"/>
      <c r="LIG129"/>
      <c r="LIH129"/>
      <c r="LII129"/>
      <c r="LIJ129"/>
      <c r="LIK129"/>
      <c r="LIL129"/>
      <c r="LIM129"/>
      <c r="LIN129"/>
      <c r="LIO129"/>
      <c r="LIP129"/>
      <c r="LIQ129"/>
      <c r="LIR129"/>
      <c r="LIS129"/>
      <c r="LIT129"/>
      <c r="LIU129"/>
      <c r="LIV129"/>
      <c r="LIW129"/>
      <c r="LIX129"/>
      <c r="LIY129"/>
      <c r="LIZ129"/>
      <c r="LJA129"/>
      <c r="LJB129"/>
      <c r="LJC129"/>
      <c r="LJD129"/>
      <c r="LJE129"/>
      <c r="LJF129"/>
      <c r="LJG129"/>
      <c r="LJH129"/>
      <c r="LJI129"/>
      <c r="LJJ129"/>
      <c r="LJK129"/>
      <c r="LJL129"/>
      <c r="LJM129"/>
      <c r="LJN129"/>
      <c r="LJO129"/>
      <c r="LJP129"/>
      <c r="LJQ129"/>
      <c r="LJR129"/>
      <c r="LJS129"/>
      <c r="LJT129"/>
      <c r="LJU129"/>
      <c r="LJV129"/>
      <c r="LJW129"/>
      <c r="LJX129"/>
      <c r="LJY129"/>
      <c r="LJZ129"/>
      <c r="LKA129"/>
      <c r="LKB129"/>
      <c r="LKC129"/>
      <c r="LKD129"/>
      <c r="LKE129"/>
      <c r="LKF129"/>
      <c r="LKG129"/>
      <c r="LKH129"/>
      <c r="LKI129"/>
      <c r="LKJ129"/>
      <c r="LKK129"/>
      <c r="LKL129"/>
      <c r="LKM129"/>
      <c r="LKN129"/>
      <c r="LKO129"/>
      <c r="LKP129"/>
      <c r="LKQ129"/>
      <c r="LKR129"/>
      <c r="LKS129"/>
      <c r="LKT129"/>
      <c r="LKU129"/>
      <c r="LKV129"/>
      <c r="LKW129"/>
      <c r="LKX129"/>
      <c r="LKY129"/>
      <c r="LKZ129"/>
      <c r="LLA129"/>
      <c r="LLB129"/>
      <c r="LLC129"/>
      <c r="LLD129"/>
      <c r="LLE129"/>
      <c r="LLF129"/>
      <c r="LLG129"/>
      <c r="LLH129"/>
      <c r="LLI129"/>
      <c r="LLJ129"/>
      <c r="LLK129"/>
      <c r="LLL129"/>
      <c r="LLM129"/>
      <c r="LLN129"/>
      <c r="LLO129"/>
      <c r="LLP129"/>
      <c r="LLQ129"/>
      <c r="LLR129"/>
      <c r="LLS129"/>
      <c r="LLT129"/>
      <c r="LLU129"/>
      <c r="LLV129"/>
      <c r="LLW129"/>
      <c r="LLX129"/>
      <c r="LLY129"/>
      <c r="LLZ129"/>
      <c r="LMA129"/>
      <c r="LMB129"/>
      <c r="LMC129"/>
      <c r="LMD129"/>
      <c r="LME129"/>
      <c r="LMF129"/>
      <c r="LMG129"/>
      <c r="LMH129"/>
      <c r="LMI129"/>
      <c r="LMJ129"/>
      <c r="LMK129"/>
      <c r="LML129"/>
      <c r="LMM129"/>
      <c r="LMN129"/>
      <c r="LMO129"/>
      <c r="LMP129"/>
      <c r="LMQ129"/>
      <c r="LMR129"/>
      <c r="LMS129"/>
      <c r="LMT129"/>
      <c r="LMU129"/>
      <c r="LMV129"/>
      <c r="LMW129"/>
      <c r="LMX129"/>
      <c r="LMY129"/>
      <c r="LMZ129"/>
      <c r="LNA129"/>
      <c r="LNB129"/>
      <c r="LNC129"/>
      <c r="LND129"/>
      <c r="LNE129"/>
      <c r="LNF129"/>
      <c r="LNG129"/>
      <c r="LNH129"/>
      <c r="LNI129"/>
      <c r="LNJ129"/>
      <c r="LNK129"/>
      <c r="LNL129"/>
      <c r="LNM129"/>
      <c r="LNN129"/>
      <c r="LNO129"/>
      <c r="LNP129"/>
      <c r="LNQ129"/>
      <c r="LNR129"/>
      <c r="LNS129"/>
      <c r="LNT129"/>
      <c r="LNU129"/>
      <c r="LNV129"/>
      <c r="LNW129"/>
      <c r="LNX129"/>
      <c r="LNY129"/>
      <c r="LNZ129"/>
      <c r="LOA129"/>
      <c r="LOB129"/>
      <c r="LOC129"/>
      <c r="LOD129"/>
      <c r="LOE129"/>
      <c r="LOF129"/>
      <c r="LOG129"/>
      <c r="LOH129"/>
      <c r="LOI129"/>
      <c r="LOJ129"/>
      <c r="LOK129"/>
      <c r="LOL129"/>
      <c r="LOM129"/>
      <c r="LON129"/>
      <c r="LOO129"/>
      <c r="LOP129"/>
      <c r="LOQ129"/>
      <c r="LOR129"/>
      <c r="LOS129"/>
      <c r="LOT129"/>
      <c r="LOU129"/>
      <c r="LOV129"/>
      <c r="LOW129"/>
      <c r="LOX129"/>
      <c r="LOY129"/>
      <c r="LOZ129"/>
      <c r="LPA129"/>
      <c r="LPB129"/>
      <c r="LPC129"/>
      <c r="LPD129"/>
      <c r="LPE129"/>
      <c r="LPF129"/>
      <c r="LPG129"/>
      <c r="LPH129"/>
      <c r="LPI129"/>
      <c r="LPJ129"/>
      <c r="LPK129"/>
      <c r="LPL129"/>
      <c r="LPM129"/>
      <c r="LPN129"/>
      <c r="LPO129"/>
      <c r="LPP129"/>
      <c r="LPQ129"/>
      <c r="LPR129"/>
      <c r="LPS129"/>
      <c r="LPT129"/>
      <c r="LPU129"/>
      <c r="LPV129"/>
      <c r="LPW129"/>
      <c r="LPX129"/>
      <c r="LPY129"/>
      <c r="LPZ129"/>
      <c r="LQA129"/>
      <c r="LQB129"/>
      <c r="LQC129"/>
      <c r="LQD129"/>
      <c r="LQE129"/>
      <c r="LQF129"/>
      <c r="LQG129"/>
      <c r="LQH129"/>
      <c r="LQI129"/>
      <c r="LQJ129"/>
      <c r="LQK129"/>
      <c r="LQL129"/>
      <c r="LQM129"/>
      <c r="LQN129"/>
      <c r="LQO129"/>
      <c r="LQP129"/>
      <c r="LQQ129"/>
      <c r="LQR129"/>
      <c r="LQS129"/>
      <c r="LQT129"/>
      <c r="LQU129"/>
      <c r="LQV129"/>
      <c r="LQW129"/>
      <c r="LQX129"/>
      <c r="LQY129"/>
      <c r="LQZ129"/>
      <c r="LRA129"/>
      <c r="LRB129"/>
      <c r="LRC129"/>
      <c r="LRD129"/>
      <c r="LRE129"/>
      <c r="LRF129"/>
      <c r="LRG129"/>
      <c r="LRH129"/>
      <c r="LRI129"/>
      <c r="LRJ129"/>
      <c r="LRK129"/>
      <c r="LRL129"/>
      <c r="LRM129"/>
      <c r="LRN129"/>
      <c r="LRO129"/>
      <c r="LRP129"/>
      <c r="LRQ129"/>
      <c r="LRR129"/>
      <c r="LRS129"/>
      <c r="LRT129"/>
      <c r="LRU129"/>
      <c r="LRV129"/>
      <c r="LRW129"/>
      <c r="LRX129"/>
      <c r="LRY129"/>
      <c r="LRZ129"/>
      <c r="LSA129"/>
      <c r="LSB129"/>
      <c r="LSC129"/>
      <c r="LSD129"/>
      <c r="LSE129"/>
      <c r="LSF129"/>
      <c r="LSG129"/>
      <c r="LSH129"/>
      <c r="LSI129"/>
      <c r="LSJ129"/>
      <c r="LSK129"/>
      <c r="LSL129"/>
      <c r="LSM129"/>
      <c r="LSN129"/>
      <c r="LSO129"/>
      <c r="LSP129"/>
      <c r="LSQ129"/>
      <c r="LSR129"/>
      <c r="LSS129"/>
      <c r="LST129"/>
      <c r="LSU129"/>
      <c r="LSV129"/>
      <c r="LSW129"/>
      <c r="LSX129"/>
      <c r="LSY129"/>
      <c r="LSZ129"/>
      <c r="LTA129"/>
      <c r="LTB129"/>
      <c r="LTC129"/>
      <c r="LTD129"/>
      <c r="LTE129"/>
      <c r="LTF129"/>
      <c r="LTG129"/>
      <c r="LTH129"/>
      <c r="LTI129"/>
      <c r="LTJ129"/>
      <c r="LTK129"/>
      <c r="LTL129"/>
      <c r="LTM129"/>
      <c r="LTN129"/>
      <c r="LTO129"/>
      <c r="LTP129"/>
      <c r="LTQ129"/>
      <c r="LTR129"/>
      <c r="LTS129"/>
      <c r="LTT129"/>
      <c r="LTU129"/>
      <c r="LTV129"/>
      <c r="LTW129"/>
      <c r="LTX129"/>
      <c r="LTY129"/>
      <c r="LTZ129"/>
      <c r="LUA129"/>
      <c r="LUB129"/>
      <c r="LUC129"/>
      <c r="LUD129"/>
      <c r="LUE129"/>
      <c r="LUF129"/>
      <c r="LUG129"/>
      <c r="LUH129"/>
      <c r="LUI129"/>
      <c r="LUJ129"/>
      <c r="LUK129"/>
      <c r="LUL129"/>
      <c r="LUM129"/>
      <c r="LUN129"/>
      <c r="LUO129"/>
      <c r="LUP129"/>
      <c r="LUQ129"/>
      <c r="LUR129"/>
      <c r="LUS129"/>
      <c r="LUT129"/>
      <c r="LUU129"/>
      <c r="LUV129"/>
      <c r="LUW129"/>
      <c r="LUX129"/>
      <c r="LUY129"/>
      <c r="LUZ129"/>
      <c r="LVA129"/>
      <c r="LVB129"/>
      <c r="LVC129"/>
      <c r="LVD129"/>
      <c r="LVE129"/>
      <c r="LVF129"/>
      <c r="LVG129"/>
      <c r="LVH129"/>
      <c r="LVI129"/>
      <c r="LVJ129"/>
      <c r="LVK129"/>
      <c r="LVL129"/>
      <c r="LVM129"/>
      <c r="LVN129"/>
      <c r="LVO129"/>
      <c r="LVP129"/>
      <c r="LVQ129"/>
      <c r="LVR129"/>
      <c r="LVS129"/>
      <c r="LVT129"/>
      <c r="LVU129"/>
      <c r="LVV129"/>
      <c r="LVW129"/>
      <c r="LVX129"/>
      <c r="LVY129"/>
      <c r="LVZ129"/>
      <c r="LWA129"/>
      <c r="LWB129"/>
      <c r="LWC129"/>
      <c r="LWD129"/>
      <c r="LWE129"/>
      <c r="LWF129"/>
      <c r="LWG129"/>
      <c r="LWH129"/>
      <c r="LWI129"/>
      <c r="LWJ129"/>
      <c r="LWK129"/>
      <c r="LWL129"/>
      <c r="LWM129"/>
      <c r="LWN129"/>
      <c r="LWO129"/>
      <c r="LWP129"/>
      <c r="LWQ129"/>
      <c r="LWR129"/>
      <c r="LWS129"/>
      <c r="LWT129"/>
      <c r="LWU129"/>
      <c r="LWV129"/>
      <c r="LWW129"/>
      <c r="LWX129"/>
      <c r="LWY129"/>
      <c r="LWZ129"/>
      <c r="LXA129"/>
      <c r="LXB129"/>
      <c r="LXC129"/>
      <c r="LXD129"/>
      <c r="LXE129"/>
      <c r="LXF129"/>
      <c r="LXG129"/>
      <c r="LXH129"/>
      <c r="LXI129"/>
      <c r="LXJ129"/>
      <c r="LXK129"/>
      <c r="LXL129"/>
      <c r="LXM129"/>
      <c r="LXN129"/>
      <c r="LXO129"/>
      <c r="LXP129"/>
      <c r="LXQ129"/>
      <c r="LXR129"/>
      <c r="LXS129"/>
      <c r="LXT129"/>
      <c r="LXU129"/>
      <c r="LXV129"/>
      <c r="LXW129"/>
      <c r="LXX129"/>
      <c r="LXY129"/>
      <c r="LXZ129"/>
      <c r="LYA129"/>
      <c r="LYB129"/>
      <c r="LYC129"/>
      <c r="LYD129"/>
      <c r="LYE129"/>
      <c r="LYF129"/>
      <c r="LYG129"/>
      <c r="LYH129"/>
      <c r="LYI129"/>
      <c r="LYJ129"/>
      <c r="LYK129"/>
      <c r="LYL129"/>
      <c r="LYM129"/>
      <c r="LYN129"/>
      <c r="LYO129"/>
      <c r="LYP129"/>
      <c r="LYQ129"/>
      <c r="LYR129"/>
      <c r="LYS129"/>
      <c r="LYT129"/>
      <c r="LYU129"/>
      <c r="LYV129"/>
      <c r="LYW129"/>
      <c r="LYX129"/>
      <c r="LYY129"/>
      <c r="LYZ129"/>
      <c r="LZA129"/>
      <c r="LZB129"/>
      <c r="LZC129"/>
      <c r="LZD129"/>
      <c r="LZE129"/>
      <c r="LZF129"/>
      <c r="LZG129"/>
      <c r="LZH129"/>
      <c r="LZI129"/>
      <c r="LZJ129"/>
      <c r="LZK129"/>
      <c r="LZL129"/>
      <c r="LZM129"/>
      <c r="LZN129"/>
      <c r="LZO129"/>
      <c r="LZP129"/>
      <c r="LZQ129"/>
      <c r="LZR129"/>
      <c r="LZS129"/>
      <c r="LZT129"/>
      <c r="LZU129"/>
      <c r="LZV129"/>
      <c r="LZW129"/>
      <c r="LZX129"/>
      <c r="LZY129"/>
      <c r="LZZ129"/>
      <c r="MAA129"/>
      <c r="MAB129"/>
      <c r="MAC129"/>
      <c r="MAD129"/>
      <c r="MAE129"/>
      <c r="MAF129"/>
      <c r="MAG129"/>
      <c r="MAH129"/>
      <c r="MAI129"/>
      <c r="MAJ129"/>
      <c r="MAK129"/>
      <c r="MAL129"/>
      <c r="MAM129"/>
      <c r="MAN129"/>
      <c r="MAO129"/>
      <c r="MAP129"/>
      <c r="MAQ129"/>
      <c r="MAR129"/>
      <c r="MAS129"/>
      <c r="MAT129"/>
      <c r="MAU129"/>
      <c r="MAV129"/>
      <c r="MAW129"/>
      <c r="MAX129"/>
      <c r="MAY129"/>
      <c r="MAZ129"/>
      <c r="MBA129"/>
      <c r="MBB129"/>
      <c r="MBC129"/>
      <c r="MBD129"/>
      <c r="MBE129"/>
      <c r="MBF129"/>
      <c r="MBG129"/>
      <c r="MBH129"/>
      <c r="MBI129"/>
      <c r="MBJ129"/>
      <c r="MBK129"/>
      <c r="MBL129"/>
      <c r="MBM129"/>
      <c r="MBN129"/>
      <c r="MBO129"/>
      <c r="MBP129"/>
      <c r="MBQ129"/>
      <c r="MBR129"/>
      <c r="MBS129"/>
      <c r="MBT129"/>
      <c r="MBU129"/>
      <c r="MBV129"/>
      <c r="MBW129"/>
      <c r="MBX129"/>
      <c r="MBY129"/>
      <c r="MBZ129"/>
      <c r="MCA129"/>
      <c r="MCB129"/>
      <c r="MCC129"/>
      <c r="MCD129"/>
      <c r="MCE129"/>
      <c r="MCF129"/>
      <c r="MCG129"/>
      <c r="MCH129"/>
      <c r="MCI129"/>
      <c r="MCJ129"/>
      <c r="MCK129"/>
      <c r="MCL129"/>
      <c r="MCM129"/>
      <c r="MCN129"/>
      <c r="MCO129"/>
      <c r="MCP129"/>
      <c r="MCQ129"/>
      <c r="MCR129"/>
      <c r="MCS129"/>
      <c r="MCT129"/>
      <c r="MCU129"/>
      <c r="MCV129"/>
      <c r="MCW129"/>
      <c r="MCX129"/>
      <c r="MCY129"/>
      <c r="MCZ129"/>
      <c r="MDA129"/>
      <c r="MDB129"/>
      <c r="MDC129"/>
      <c r="MDD129"/>
      <c r="MDE129"/>
      <c r="MDF129"/>
      <c r="MDG129"/>
      <c r="MDH129"/>
      <c r="MDI129"/>
      <c r="MDJ129"/>
      <c r="MDK129"/>
      <c r="MDL129"/>
      <c r="MDM129"/>
      <c r="MDN129"/>
      <c r="MDO129"/>
      <c r="MDP129"/>
      <c r="MDQ129"/>
      <c r="MDR129"/>
      <c r="MDS129"/>
      <c r="MDT129"/>
      <c r="MDU129"/>
      <c r="MDV129"/>
      <c r="MDW129"/>
      <c r="MDX129"/>
      <c r="MDY129"/>
      <c r="MDZ129"/>
      <c r="MEA129"/>
      <c r="MEB129"/>
      <c r="MEC129"/>
      <c r="MED129"/>
      <c r="MEE129"/>
      <c r="MEF129"/>
      <c r="MEG129"/>
      <c r="MEH129"/>
      <c r="MEI129"/>
      <c r="MEJ129"/>
      <c r="MEK129"/>
      <c r="MEL129"/>
      <c r="MEM129"/>
      <c r="MEN129"/>
      <c r="MEO129"/>
      <c r="MEP129"/>
      <c r="MEQ129"/>
      <c r="MER129"/>
      <c r="MES129"/>
      <c r="MET129"/>
      <c r="MEU129"/>
      <c r="MEV129"/>
      <c r="MEW129"/>
      <c r="MEX129"/>
      <c r="MEY129"/>
      <c r="MEZ129"/>
      <c r="MFA129"/>
      <c r="MFB129"/>
      <c r="MFC129"/>
      <c r="MFD129"/>
      <c r="MFE129"/>
      <c r="MFF129"/>
      <c r="MFG129"/>
      <c r="MFH129"/>
      <c r="MFI129"/>
      <c r="MFJ129"/>
      <c r="MFK129"/>
      <c r="MFL129"/>
      <c r="MFM129"/>
      <c r="MFN129"/>
      <c r="MFO129"/>
      <c r="MFP129"/>
      <c r="MFQ129"/>
      <c r="MFR129"/>
      <c r="MFS129"/>
      <c r="MFT129"/>
      <c r="MFU129"/>
      <c r="MFV129"/>
      <c r="MFW129"/>
      <c r="MFX129"/>
      <c r="MFY129"/>
      <c r="MFZ129"/>
      <c r="MGA129"/>
      <c r="MGB129"/>
      <c r="MGC129"/>
      <c r="MGD129"/>
      <c r="MGE129"/>
      <c r="MGF129"/>
      <c r="MGG129"/>
      <c r="MGH129"/>
      <c r="MGI129"/>
      <c r="MGJ129"/>
      <c r="MGK129"/>
      <c r="MGL129"/>
      <c r="MGM129"/>
      <c r="MGN129"/>
      <c r="MGO129"/>
      <c r="MGP129"/>
      <c r="MGQ129"/>
      <c r="MGR129"/>
      <c r="MGS129"/>
      <c r="MGT129"/>
      <c r="MGU129"/>
      <c r="MGV129"/>
      <c r="MGW129"/>
      <c r="MGX129"/>
      <c r="MGY129"/>
      <c r="MGZ129"/>
      <c r="MHA129"/>
      <c r="MHB129"/>
      <c r="MHC129"/>
      <c r="MHD129"/>
      <c r="MHE129"/>
      <c r="MHF129"/>
      <c r="MHG129"/>
      <c r="MHH129"/>
      <c r="MHI129"/>
      <c r="MHJ129"/>
      <c r="MHK129"/>
      <c r="MHL129"/>
      <c r="MHM129"/>
      <c r="MHN129"/>
      <c r="MHO129"/>
      <c r="MHP129"/>
      <c r="MHQ129"/>
      <c r="MHR129"/>
      <c r="MHS129"/>
      <c r="MHT129"/>
      <c r="MHU129"/>
      <c r="MHV129"/>
      <c r="MHW129"/>
      <c r="MHX129"/>
      <c r="MHY129"/>
      <c r="MHZ129"/>
      <c r="MIA129"/>
      <c r="MIB129"/>
      <c r="MIC129"/>
      <c r="MID129"/>
      <c r="MIE129"/>
      <c r="MIF129"/>
      <c r="MIG129"/>
      <c r="MIH129"/>
      <c r="MII129"/>
      <c r="MIJ129"/>
      <c r="MIK129"/>
      <c r="MIL129"/>
      <c r="MIM129"/>
      <c r="MIN129"/>
      <c r="MIO129"/>
      <c r="MIP129"/>
      <c r="MIQ129"/>
      <c r="MIR129"/>
      <c r="MIS129"/>
      <c r="MIT129"/>
      <c r="MIU129"/>
      <c r="MIV129"/>
      <c r="MIW129"/>
      <c r="MIX129"/>
      <c r="MIY129"/>
      <c r="MIZ129"/>
      <c r="MJA129"/>
      <c r="MJB129"/>
      <c r="MJC129"/>
      <c r="MJD129"/>
      <c r="MJE129"/>
      <c r="MJF129"/>
      <c r="MJG129"/>
      <c r="MJH129"/>
      <c r="MJI129"/>
      <c r="MJJ129"/>
      <c r="MJK129"/>
      <c r="MJL129"/>
      <c r="MJM129"/>
      <c r="MJN129"/>
      <c r="MJO129"/>
      <c r="MJP129"/>
      <c r="MJQ129"/>
      <c r="MJR129"/>
      <c r="MJS129"/>
      <c r="MJT129"/>
      <c r="MJU129"/>
      <c r="MJV129"/>
      <c r="MJW129"/>
      <c r="MJX129"/>
      <c r="MJY129"/>
      <c r="MJZ129"/>
      <c r="MKA129"/>
      <c r="MKB129"/>
      <c r="MKC129"/>
      <c r="MKD129"/>
      <c r="MKE129"/>
      <c r="MKF129"/>
      <c r="MKG129"/>
      <c r="MKH129"/>
      <c r="MKI129"/>
      <c r="MKJ129"/>
      <c r="MKK129"/>
      <c r="MKL129"/>
      <c r="MKM129"/>
      <c r="MKN129"/>
      <c r="MKO129"/>
      <c r="MKP129"/>
      <c r="MKQ129"/>
      <c r="MKR129"/>
      <c r="MKS129"/>
      <c r="MKT129"/>
      <c r="MKU129"/>
      <c r="MKV129"/>
      <c r="MKW129"/>
      <c r="MKX129"/>
      <c r="MKY129"/>
      <c r="MKZ129"/>
      <c r="MLA129"/>
      <c r="MLB129"/>
      <c r="MLC129"/>
      <c r="MLD129"/>
      <c r="MLE129"/>
      <c r="MLF129"/>
      <c r="MLG129"/>
      <c r="MLH129"/>
      <c r="MLI129"/>
      <c r="MLJ129"/>
      <c r="MLK129"/>
      <c r="MLL129"/>
      <c r="MLM129"/>
      <c r="MLN129"/>
      <c r="MLO129"/>
      <c r="MLP129"/>
      <c r="MLQ129"/>
      <c r="MLR129"/>
      <c r="MLS129"/>
      <c r="MLT129"/>
      <c r="MLU129"/>
      <c r="MLV129"/>
      <c r="MLW129"/>
      <c r="MLX129"/>
      <c r="MLY129"/>
      <c r="MLZ129"/>
      <c r="MMA129"/>
      <c r="MMB129"/>
      <c r="MMC129"/>
      <c r="MMD129"/>
      <c r="MME129"/>
      <c r="MMF129"/>
      <c r="MMG129"/>
      <c r="MMH129"/>
      <c r="MMI129"/>
      <c r="MMJ129"/>
      <c r="MMK129"/>
      <c r="MML129"/>
      <c r="MMM129"/>
      <c r="MMN129"/>
      <c r="MMO129"/>
      <c r="MMP129"/>
      <c r="MMQ129"/>
      <c r="MMR129"/>
      <c r="MMS129"/>
      <c r="MMT129"/>
      <c r="MMU129"/>
      <c r="MMV129"/>
      <c r="MMW129"/>
      <c r="MMX129"/>
      <c r="MMY129"/>
      <c r="MMZ129"/>
      <c r="MNA129"/>
      <c r="MNB129"/>
      <c r="MNC129"/>
      <c r="MND129"/>
      <c r="MNE129"/>
      <c r="MNF129"/>
      <c r="MNG129"/>
      <c r="MNH129"/>
      <c r="MNI129"/>
      <c r="MNJ129"/>
      <c r="MNK129"/>
      <c r="MNL129"/>
      <c r="MNM129"/>
      <c r="MNN129"/>
      <c r="MNO129"/>
      <c r="MNP129"/>
      <c r="MNQ129"/>
      <c r="MNR129"/>
      <c r="MNS129"/>
      <c r="MNT129"/>
      <c r="MNU129"/>
      <c r="MNV129"/>
      <c r="MNW129"/>
      <c r="MNX129"/>
      <c r="MNY129"/>
      <c r="MNZ129"/>
      <c r="MOA129"/>
      <c r="MOB129"/>
      <c r="MOC129"/>
      <c r="MOD129"/>
      <c r="MOE129"/>
      <c r="MOF129"/>
      <c r="MOG129"/>
      <c r="MOH129"/>
      <c r="MOI129"/>
      <c r="MOJ129"/>
      <c r="MOK129"/>
      <c r="MOL129"/>
      <c r="MOM129"/>
      <c r="MON129"/>
      <c r="MOO129"/>
      <c r="MOP129"/>
      <c r="MOQ129"/>
      <c r="MOR129"/>
      <c r="MOS129"/>
      <c r="MOT129"/>
      <c r="MOU129"/>
      <c r="MOV129"/>
      <c r="MOW129"/>
      <c r="MOX129"/>
      <c r="MOY129"/>
      <c r="MOZ129"/>
      <c r="MPA129"/>
      <c r="MPB129"/>
      <c r="MPC129"/>
      <c r="MPD129"/>
      <c r="MPE129"/>
      <c r="MPF129"/>
      <c r="MPG129"/>
      <c r="MPH129"/>
      <c r="MPI129"/>
      <c r="MPJ129"/>
      <c r="MPK129"/>
      <c r="MPL129"/>
      <c r="MPM129"/>
      <c r="MPN129"/>
      <c r="MPO129"/>
      <c r="MPP129"/>
      <c r="MPQ129"/>
      <c r="MPR129"/>
      <c r="MPS129"/>
      <c r="MPT129"/>
      <c r="MPU129"/>
      <c r="MPV129"/>
      <c r="MPW129"/>
      <c r="MPX129"/>
      <c r="MPY129"/>
      <c r="MPZ129"/>
      <c r="MQA129"/>
      <c r="MQB129"/>
      <c r="MQC129"/>
      <c r="MQD129"/>
      <c r="MQE129"/>
      <c r="MQF129"/>
      <c r="MQG129"/>
      <c r="MQH129"/>
      <c r="MQI129"/>
      <c r="MQJ129"/>
      <c r="MQK129"/>
      <c r="MQL129"/>
      <c r="MQM129"/>
      <c r="MQN129"/>
      <c r="MQO129"/>
      <c r="MQP129"/>
      <c r="MQQ129"/>
      <c r="MQR129"/>
      <c r="MQS129"/>
      <c r="MQT129"/>
      <c r="MQU129"/>
      <c r="MQV129"/>
      <c r="MQW129"/>
      <c r="MQX129"/>
      <c r="MQY129"/>
      <c r="MQZ129"/>
      <c r="MRA129"/>
      <c r="MRB129"/>
      <c r="MRC129"/>
      <c r="MRD129"/>
      <c r="MRE129"/>
      <c r="MRF129"/>
      <c r="MRG129"/>
      <c r="MRH129"/>
      <c r="MRI129"/>
      <c r="MRJ129"/>
      <c r="MRK129"/>
      <c r="MRL129"/>
      <c r="MRM129"/>
      <c r="MRN129"/>
      <c r="MRO129"/>
      <c r="MRP129"/>
      <c r="MRQ129"/>
      <c r="MRR129"/>
      <c r="MRS129"/>
      <c r="MRT129"/>
      <c r="MRU129"/>
      <c r="MRV129"/>
      <c r="MRW129"/>
      <c r="MRX129"/>
      <c r="MRY129"/>
      <c r="MRZ129"/>
      <c r="MSA129"/>
      <c r="MSB129"/>
      <c r="MSC129"/>
      <c r="MSD129"/>
      <c r="MSE129"/>
      <c r="MSF129"/>
      <c r="MSG129"/>
      <c r="MSH129"/>
      <c r="MSI129"/>
      <c r="MSJ129"/>
      <c r="MSK129"/>
      <c r="MSL129"/>
      <c r="MSM129"/>
      <c r="MSN129"/>
      <c r="MSO129"/>
      <c r="MSP129"/>
      <c r="MSQ129"/>
      <c r="MSR129"/>
      <c r="MSS129"/>
      <c r="MST129"/>
      <c r="MSU129"/>
      <c r="MSV129"/>
      <c r="MSW129"/>
      <c r="MSX129"/>
      <c r="MSY129"/>
      <c r="MSZ129"/>
      <c r="MTA129"/>
      <c r="MTB129"/>
      <c r="MTC129"/>
      <c r="MTD129"/>
      <c r="MTE129"/>
      <c r="MTF129"/>
      <c r="MTG129"/>
      <c r="MTH129"/>
      <c r="MTI129"/>
      <c r="MTJ129"/>
      <c r="MTK129"/>
      <c r="MTL129"/>
      <c r="MTM129"/>
      <c r="MTN129"/>
      <c r="MTO129"/>
      <c r="MTP129"/>
      <c r="MTQ129"/>
      <c r="MTR129"/>
      <c r="MTS129"/>
      <c r="MTT129"/>
      <c r="MTU129"/>
      <c r="MTV129"/>
      <c r="MTW129"/>
      <c r="MTX129"/>
      <c r="MTY129"/>
      <c r="MTZ129"/>
      <c r="MUA129"/>
      <c r="MUB129"/>
      <c r="MUC129"/>
      <c r="MUD129"/>
      <c r="MUE129"/>
      <c r="MUF129"/>
      <c r="MUG129"/>
      <c r="MUH129"/>
      <c r="MUI129"/>
      <c r="MUJ129"/>
      <c r="MUK129"/>
      <c r="MUL129"/>
      <c r="MUM129"/>
      <c r="MUN129"/>
      <c r="MUO129"/>
      <c r="MUP129"/>
      <c r="MUQ129"/>
      <c r="MUR129"/>
      <c r="MUS129"/>
      <c r="MUT129"/>
      <c r="MUU129"/>
      <c r="MUV129"/>
      <c r="MUW129"/>
      <c r="MUX129"/>
      <c r="MUY129"/>
      <c r="MUZ129"/>
      <c r="MVA129"/>
      <c r="MVB129"/>
      <c r="MVC129"/>
      <c r="MVD129"/>
      <c r="MVE129"/>
      <c r="MVF129"/>
      <c r="MVG129"/>
      <c r="MVH129"/>
      <c r="MVI129"/>
      <c r="MVJ129"/>
      <c r="MVK129"/>
      <c r="MVL129"/>
      <c r="MVM129"/>
      <c r="MVN129"/>
      <c r="MVO129"/>
      <c r="MVP129"/>
      <c r="MVQ129"/>
      <c r="MVR129"/>
      <c r="MVS129"/>
      <c r="MVT129"/>
      <c r="MVU129"/>
      <c r="MVV129"/>
      <c r="MVW129"/>
      <c r="MVX129"/>
      <c r="MVY129"/>
      <c r="MVZ129"/>
      <c r="MWA129"/>
      <c r="MWB129"/>
      <c r="MWC129"/>
      <c r="MWD129"/>
      <c r="MWE129"/>
      <c r="MWF129"/>
      <c r="MWG129"/>
      <c r="MWH129"/>
      <c r="MWI129"/>
      <c r="MWJ129"/>
      <c r="MWK129"/>
      <c r="MWL129"/>
      <c r="MWM129"/>
      <c r="MWN129"/>
      <c r="MWO129"/>
      <c r="MWP129"/>
      <c r="MWQ129"/>
      <c r="MWR129"/>
      <c r="MWS129"/>
      <c r="MWT129"/>
      <c r="MWU129"/>
      <c r="MWV129"/>
      <c r="MWW129"/>
      <c r="MWX129"/>
      <c r="MWY129"/>
      <c r="MWZ129"/>
      <c r="MXA129"/>
      <c r="MXB129"/>
      <c r="MXC129"/>
      <c r="MXD129"/>
      <c r="MXE129"/>
      <c r="MXF129"/>
      <c r="MXG129"/>
      <c r="MXH129"/>
      <c r="MXI129"/>
      <c r="MXJ129"/>
      <c r="MXK129"/>
      <c r="MXL129"/>
      <c r="MXM129"/>
      <c r="MXN129"/>
      <c r="MXO129"/>
      <c r="MXP129"/>
      <c r="MXQ129"/>
      <c r="MXR129"/>
      <c r="MXS129"/>
      <c r="MXT129"/>
      <c r="MXU129"/>
      <c r="MXV129"/>
      <c r="MXW129"/>
      <c r="MXX129"/>
      <c r="MXY129"/>
      <c r="MXZ129"/>
      <c r="MYA129"/>
      <c r="MYB129"/>
      <c r="MYC129"/>
      <c r="MYD129"/>
      <c r="MYE129"/>
      <c r="MYF129"/>
      <c r="MYG129"/>
      <c r="MYH129"/>
      <c r="MYI129"/>
      <c r="MYJ129"/>
      <c r="MYK129"/>
      <c r="MYL129"/>
      <c r="MYM129"/>
      <c r="MYN129"/>
      <c r="MYO129"/>
      <c r="MYP129"/>
      <c r="MYQ129"/>
      <c r="MYR129"/>
      <c r="MYS129"/>
      <c r="MYT129"/>
      <c r="MYU129"/>
      <c r="MYV129"/>
      <c r="MYW129"/>
      <c r="MYX129"/>
      <c r="MYY129"/>
      <c r="MYZ129"/>
      <c r="MZA129"/>
      <c r="MZB129"/>
      <c r="MZC129"/>
      <c r="MZD129"/>
      <c r="MZE129"/>
      <c r="MZF129"/>
      <c r="MZG129"/>
      <c r="MZH129"/>
      <c r="MZI129"/>
      <c r="MZJ129"/>
      <c r="MZK129"/>
      <c r="MZL129"/>
      <c r="MZM129"/>
      <c r="MZN129"/>
      <c r="MZO129"/>
      <c r="MZP129"/>
      <c r="MZQ129"/>
      <c r="MZR129"/>
      <c r="MZS129"/>
      <c r="MZT129"/>
      <c r="MZU129"/>
      <c r="MZV129"/>
      <c r="MZW129"/>
      <c r="MZX129"/>
      <c r="MZY129"/>
      <c r="MZZ129"/>
      <c r="NAA129"/>
      <c r="NAB129"/>
      <c r="NAC129"/>
      <c r="NAD129"/>
      <c r="NAE129"/>
      <c r="NAF129"/>
      <c r="NAG129"/>
      <c r="NAH129"/>
      <c r="NAI129"/>
      <c r="NAJ129"/>
      <c r="NAK129"/>
      <c r="NAL129"/>
      <c r="NAM129"/>
      <c r="NAN129"/>
      <c r="NAO129"/>
      <c r="NAP129"/>
      <c r="NAQ129"/>
      <c r="NAR129"/>
      <c r="NAS129"/>
      <c r="NAT129"/>
      <c r="NAU129"/>
      <c r="NAV129"/>
      <c r="NAW129"/>
      <c r="NAX129"/>
      <c r="NAY129"/>
      <c r="NAZ129"/>
      <c r="NBA129"/>
      <c r="NBB129"/>
      <c r="NBC129"/>
      <c r="NBD129"/>
      <c r="NBE129"/>
      <c r="NBF129"/>
      <c r="NBG129"/>
      <c r="NBH129"/>
      <c r="NBI129"/>
      <c r="NBJ129"/>
      <c r="NBK129"/>
      <c r="NBL129"/>
      <c r="NBM129"/>
      <c r="NBN129"/>
      <c r="NBO129"/>
      <c r="NBP129"/>
      <c r="NBQ129"/>
      <c r="NBR129"/>
      <c r="NBS129"/>
      <c r="NBT129"/>
      <c r="NBU129"/>
      <c r="NBV129"/>
      <c r="NBW129"/>
      <c r="NBX129"/>
      <c r="NBY129"/>
      <c r="NBZ129"/>
      <c r="NCA129"/>
      <c r="NCB129"/>
      <c r="NCC129"/>
      <c r="NCD129"/>
      <c r="NCE129"/>
      <c r="NCF129"/>
      <c r="NCG129"/>
      <c r="NCH129"/>
      <c r="NCI129"/>
      <c r="NCJ129"/>
      <c r="NCK129"/>
      <c r="NCL129"/>
      <c r="NCM129"/>
      <c r="NCN129"/>
      <c r="NCO129"/>
      <c r="NCP129"/>
      <c r="NCQ129"/>
      <c r="NCR129"/>
      <c r="NCS129"/>
      <c r="NCT129"/>
      <c r="NCU129"/>
      <c r="NCV129"/>
      <c r="NCW129"/>
      <c r="NCX129"/>
      <c r="NCY129"/>
      <c r="NCZ129"/>
      <c r="NDA129"/>
      <c r="NDB129"/>
      <c r="NDC129"/>
      <c r="NDD129"/>
      <c r="NDE129"/>
      <c r="NDF129"/>
      <c r="NDG129"/>
      <c r="NDH129"/>
      <c r="NDI129"/>
      <c r="NDJ129"/>
      <c r="NDK129"/>
      <c r="NDL129"/>
      <c r="NDM129"/>
      <c r="NDN129"/>
      <c r="NDO129"/>
      <c r="NDP129"/>
      <c r="NDQ129"/>
      <c r="NDR129"/>
      <c r="NDS129"/>
      <c r="NDT129"/>
      <c r="NDU129"/>
      <c r="NDV129"/>
      <c r="NDW129"/>
      <c r="NDX129"/>
      <c r="NDY129"/>
      <c r="NDZ129"/>
      <c r="NEA129"/>
      <c r="NEB129"/>
      <c r="NEC129"/>
      <c r="NED129"/>
      <c r="NEE129"/>
      <c r="NEF129"/>
      <c r="NEG129"/>
      <c r="NEH129"/>
      <c r="NEI129"/>
      <c r="NEJ129"/>
      <c r="NEK129"/>
      <c r="NEL129"/>
      <c r="NEM129"/>
      <c r="NEN129"/>
      <c r="NEO129"/>
      <c r="NEP129"/>
      <c r="NEQ129"/>
      <c r="NER129"/>
      <c r="NES129"/>
      <c r="NET129"/>
      <c r="NEU129"/>
      <c r="NEV129"/>
      <c r="NEW129"/>
      <c r="NEX129"/>
      <c r="NEY129"/>
      <c r="NEZ129"/>
      <c r="NFA129"/>
      <c r="NFB129"/>
      <c r="NFC129"/>
      <c r="NFD129"/>
      <c r="NFE129"/>
      <c r="NFF129"/>
      <c r="NFG129"/>
      <c r="NFH129"/>
      <c r="NFI129"/>
      <c r="NFJ129"/>
      <c r="NFK129"/>
      <c r="NFL129"/>
      <c r="NFM129"/>
      <c r="NFN129"/>
      <c r="NFO129"/>
      <c r="NFP129"/>
      <c r="NFQ129"/>
      <c r="NFR129"/>
      <c r="NFS129"/>
      <c r="NFT129"/>
      <c r="NFU129"/>
      <c r="NFV129"/>
      <c r="NFW129"/>
      <c r="NFX129"/>
      <c r="NFY129"/>
      <c r="NFZ129"/>
      <c r="NGA129"/>
      <c r="NGB129"/>
      <c r="NGC129"/>
      <c r="NGD129"/>
      <c r="NGE129"/>
      <c r="NGF129"/>
      <c r="NGG129"/>
      <c r="NGH129"/>
      <c r="NGI129"/>
      <c r="NGJ129"/>
      <c r="NGK129"/>
      <c r="NGL129"/>
      <c r="NGM129"/>
      <c r="NGN129"/>
      <c r="NGO129"/>
      <c r="NGP129"/>
      <c r="NGQ129"/>
      <c r="NGR129"/>
      <c r="NGS129"/>
      <c r="NGT129"/>
      <c r="NGU129"/>
      <c r="NGV129"/>
      <c r="NGW129"/>
      <c r="NGX129"/>
      <c r="NGY129"/>
      <c r="NGZ129"/>
      <c r="NHA129"/>
      <c r="NHB129"/>
      <c r="NHC129"/>
      <c r="NHD129"/>
      <c r="NHE129"/>
      <c r="NHF129"/>
      <c r="NHG129"/>
      <c r="NHH129"/>
      <c r="NHI129"/>
      <c r="NHJ129"/>
      <c r="NHK129"/>
      <c r="NHL129"/>
      <c r="NHM129"/>
      <c r="NHN129"/>
      <c r="NHO129"/>
      <c r="NHP129"/>
      <c r="NHQ129"/>
      <c r="NHR129"/>
      <c r="NHS129"/>
      <c r="NHT129"/>
      <c r="NHU129"/>
      <c r="NHV129"/>
      <c r="NHW129"/>
      <c r="NHX129"/>
      <c r="NHY129"/>
      <c r="NHZ129"/>
      <c r="NIA129"/>
      <c r="NIB129"/>
      <c r="NIC129"/>
      <c r="NID129"/>
      <c r="NIE129"/>
      <c r="NIF129"/>
      <c r="NIG129"/>
      <c r="NIH129"/>
      <c r="NII129"/>
      <c r="NIJ129"/>
      <c r="NIK129"/>
      <c r="NIL129"/>
      <c r="NIM129"/>
      <c r="NIN129"/>
      <c r="NIO129"/>
      <c r="NIP129"/>
      <c r="NIQ129"/>
      <c r="NIR129"/>
      <c r="NIS129"/>
      <c r="NIT129"/>
      <c r="NIU129"/>
      <c r="NIV129"/>
      <c r="NIW129"/>
      <c r="NIX129"/>
      <c r="NIY129"/>
      <c r="NIZ129"/>
      <c r="NJA129"/>
      <c r="NJB129"/>
      <c r="NJC129"/>
      <c r="NJD129"/>
      <c r="NJE129"/>
      <c r="NJF129"/>
      <c r="NJG129"/>
      <c r="NJH129"/>
      <c r="NJI129"/>
      <c r="NJJ129"/>
      <c r="NJK129"/>
      <c r="NJL129"/>
      <c r="NJM129"/>
      <c r="NJN129"/>
      <c r="NJO129"/>
      <c r="NJP129"/>
      <c r="NJQ129"/>
      <c r="NJR129"/>
      <c r="NJS129"/>
      <c r="NJT129"/>
      <c r="NJU129"/>
      <c r="NJV129"/>
      <c r="NJW129"/>
      <c r="NJX129"/>
      <c r="NJY129"/>
      <c r="NJZ129"/>
      <c r="NKA129"/>
      <c r="NKB129"/>
      <c r="NKC129"/>
      <c r="NKD129"/>
      <c r="NKE129"/>
      <c r="NKF129"/>
      <c r="NKG129"/>
      <c r="NKH129"/>
      <c r="NKI129"/>
      <c r="NKJ129"/>
      <c r="NKK129"/>
      <c r="NKL129"/>
      <c r="NKM129"/>
      <c r="NKN129"/>
      <c r="NKO129"/>
      <c r="NKP129"/>
      <c r="NKQ129"/>
      <c r="NKR129"/>
      <c r="NKS129"/>
      <c r="NKT129"/>
      <c r="NKU129"/>
      <c r="NKV129"/>
      <c r="NKW129"/>
      <c r="NKX129"/>
      <c r="NKY129"/>
      <c r="NKZ129"/>
      <c r="NLA129"/>
      <c r="NLB129"/>
      <c r="NLC129"/>
      <c r="NLD129"/>
      <c r="NLE129"/>
      <c r="NLF129"/>
      <c r="NLG129"/>
      <c r="NLH129"/>
      <c r="NLI129"/>
      <c r="NLJ129"/>
      <c r="NLK129"/>
      <c r="NLL129"/>
      <c r="NLM129"/>
      <c r="NLN129"/>
      <c r="NLO129"/>
      <c r="NLP129"/>
      <c r="NLQ129"/>
      <c r="NLR129"/>
      <c r="NLS129"/>
      <c r="NLT129"/>
      <c r="NLU129"/>
      <c r="NLV129"/>
      <c r="NLW129"/>
      <c r="NLX129"/>
      <c r="NLY129"/>
      <c r="NLZ129"/>
      <c r="NMA129"/>
      <c r="NMB129"/>
      <c r="NMC129"/>
      <c r="NMD129"/>
      <c r="NME129"/>
      <c r="NMF129"/>
      <c r="NMG129"/>
      <c r="NMH129"/>
      <c r="NMI129"/>
      <c r="NMJ129"/>
      <c r="NMK129"/>
      <c r="NML129"/>
      <c r="NMM129"/>
      <c r="NMN129"/>
      <c r="NMO129"/>
      <c r="NMP129"/>
      <c r="NMQ129"/>
      <c r="NMR129"/>
      <c r="NMS129"/>
      <c r="NMT129"/>
      <c r="NMU129"/>
      <c r="NMV129"/>
      <c r="NMW129"/>
      <c r="NMX129"/>
      <c r="NMY129"/>
      <c r="NMZ129"/>
      <c r="NNA129"/>
      <c r="NNB129"/>
      <c r="NNC129"/>
      <c r="NND129"/>
      <c r="NNE129"/>
      <c r="NNF129"/>
      <c r="NNG129"/>
      <c r="NNH129"/>
      <c r="NNI129"/>
      <c r="NNJ129"/>
      <c r="NNK129"/>
      <c r="NNL129"/>
      <c r="NNM129"/>
      <c r="NNN129"/>
      <c r="NNO129"/>
      <c r="NNP129"/>
      <c r="NNQ129"/>
      <c r="NNR129"/>
      <c r="NNS129"/>
      <c r="NNT129"/>
      <c r="NNU129"/>
      <c r="NNV129"/>
      <c r="NNW129"/>
      <c r="NNX129"/>
      <c r="NNY129"/>
      <c r="NNZ129"/>
      <c r="NOA129"/>
      <c r="NOB129"/>
      <c r="NOC129"/>
      <c r="NOD129"/>
      <c r="NOE129"/>
      <c r="NOF129"/>
      <c r="NOG129"/>
      <c r="NOH129"/>
      <c r="NOI129"/>
      <c r="NOJ129"/>
      <c r="NOK129"/>
      <c r="NOL129"/>
      <c r="NOM129"/>
      <c r="NON129"/>
      <c r="NOO129"/>
      <c r="NOP129"/>
      <c r="NOQ129"/>
      <c r="NOR129"/>
      <c r="NOS129"/>
      <c r="NOT129"/>
      <c r="NOU129"/>
      <c r="NOV129"/>
      <c r="NOW129"/>
      <c r="NOX129"/>
      <c r="NOY129"/>
      <c r="NOZ129"/>
      <c r="NPA129"/>
      <c r="NPB129"/>
      <c r="NPC129"/>
      <c r="NPD129"/>
      <c r="NPE129"/>
      <c r="NPF129"/>
      <c r="NPG129"/>
      <c r="NPH129"/>
      <c r="NPI129"/>
      <c r="NPJ129"/>
      <c r="NPK129"/>
      <c r="NPL129"/>
      <c r="NPM129"/>
      <c r="NPN129"/>
      <c r="NPO129"/>
      <c r="NPP129"/>
      <c r="NPQ129"/>
      <c r="NPR129"/>
      <c r="NPS129"/>
      <c r="NPT129"/>
      <c r="NPU129"/>
      <c r="NPV129"/>
      <c r="NPW129"/>
      <c r="NPX129"/>
      <c r="NPY129"/>
      <c r="NPZ129"/>
      <c r="NQA129"/>
      <c r="NQB129"/>
      <c r="NQC129"/>
      <c r="NQD129"/>
      <c r="NQE129"/>
      <c r="NQF129"/>
      <c r="NQG129"/>
      <c r="NQH129"/>
      <c r="NQI129"/>
      <c r="NQJ129"/>
      <c r="NQK129"/>
      <c r="NQL129"/>
      <c r="NQM129"/>
      <c r="NQN129"/>
      <c r="NQO129"/>
      <c r="NQP129"/>
      <c r="NQQ129"/>
      <c r="NQR129"/>
      <c r="NQS129"/>
      <c r="NQT129"/>
      <c r="NQU129"/>
      <c r="NQV129"/>
      <c r="NQW129"/>
      <c r="NQX129"/>
      <c r="NQY129"/>
      <c r="NQZ129"/>
      <c r="NRA129"/>
      <c r="NRB129"/>
      <c r="NRC129"/>
      <c r="NRD129"/>
      <c r="NRE129"/>
      <c r="NRF129"/>
      <c r="NRG129"/>
      <c r="NRH129"/>
      <c r="NRI129"/>
      <c r="NRJ129"/>
      <c r="NRK129"/>
      <c r="NRL129"/>
      <c r="NRM129"/>
      <c r="NRN129"/>
      <c r="NRO129"/>
      <c r="NRP129"/>
      <c r="NRQ129"/>
      <c r="NRR129"/>
      <c r="NRS129"/>
      <c r="NRT129"/>
      <c r="NRU129"/>
      <c r="NRV129"/>
      <c r="NRW129"/>
      <c r="NRX129"/>
      <c r="NRY129"/>
      <c r="NRZ129"/>
      <c r="NSA129"/>
      <c r="NSB129"/>
      <c r="NSC129"/>
      <c r="NSD129"/>
      <c r="NSE129"/>
      <c r="NSF129"/>
      <c r="NSG129"/>
      <c r="NSH129"/>
      <c r="NSI129"/>
      <c r="NSJ129"/>
      <c r="NSK129"/>
      <c r="NSL129"/>
      <c r="NSM129"/>
      <c r="NSN129"/>
      <c r="NSO129"/>
      <c r="NSP129"/>
      <c r="NSQ129"/>
      <c r="NSR129"/>
      <c r="NSS129"/>
      <c r="NST129"/>
      <c r="NSU129"/>
      <c r="NSV129"/>
      <c r="NSW129"/>
      <c r="NSX129"/>
      <c r="NSY129"/>
      <c r="NSZ129"/>
      <c r="NTA129"/>
      <c r="NTB129"/>
      <c r="NTC129"/>
      <c r="NTD129"/>
      <c r="NTE129"/>
      <c r="NTF129"/>
      <c r="NTG129"/>
      <c r="NTH129"/>
      <c r="NTI129"/>
      <c r="NTJ129"/>
      <c r="NTK129"/>
      <c r="NTL129"/>
      <c r="NTM129"/>
      <c r="NTN129"/>
      <c r="NTO129"/>
      <c r="NTP129"/>
      <c r="NTQ129"/>
      <c r="NTR129"/>
      <c r="NTS129"/>
      <c r="NTT129"/>
      <c r="NTU129"/>
      <c r="NTV129"/>
      <c r="NTW129"/>
      <c r="NTX129"/>
      <c r="NTY129"/>
      <c r="NTZ129"/>
      <c r="NUA129"/>
      <c r="NUB129"/>
      <c r="NUC129"/>
      <c r="NUD129"/>
      <c r="NUE129"/>
      <c r="NUF129"/>
      <c r="NUG129"/>
      <c r="NUH129"/>
      <c r="NUI129"/>
      <c r="NUJ129"/>
      <c r="NUK129"/>
      <c r="NUL129"/>
      <c r="NUM129"/>
      <c r="NUN129"/>
      <c r="NUO129"/>
      <c r="NUP129"/>
      <c r="NUQ129"/>
      <c r="NUR129"/>
      <c r="NUS129"/>
      <c r="NUT129"/>
      <c r="NUU129"/>
      <c r="NUV129"/>
      <c r="NUW129"/>
      <c r="NUX129"/>
      <c r="NUY129"/>
      <c r="NUZ129"/>
      <c r="NVA129"/>
      <c r="NVB129"/>
      <c r="NVC129"/>
      <c r="NVD129"/>
      <c r="NVE129"/>
      <c r="NVF129"/>
      <c r="NVG129"/>
      <c r="NVH129"/>
      <c r="NVI129"/>
      <c r="NVJ129"/>
      <c r="NVK129"/>
      <c r="NVL129"/>
      <c r="NVM129"/>
      <c r="NVN129"/>
      <c r="NVO129"/>
      <c r="NVP129"/>
      <c r="NVQ129"/>
      <c r="NVR129"/>
      <c r="NVS129"/>
      <c r="NVT129"/>
      <c r="NVU129"/>
      <c r="NVV129"/>
      <c r="NVW129"/>
      <c r="NVX129"/>
      <c r="NVY129"/>
      <c r="NVZ129"/>
      <c r="NWA129"/>
      <c r="NWB129"/>
      <c r="NWC129"/>
      <c r="NWD129"/>
      <c r="NWE129"/>
      <c r="NWF129"/>
      <c r="NWG129"/>
      <c r="NWH129"/>
      <c r="NWI129"/>
      <c r="NWJ129"/>
      <c r="NWK129"/>
      <c r="NWL129"/>
      <c r="NWM129"/>
      <c r="NWN129"/>
      <c r="NWO129"/>
      <c r="NWP129"/>
      <c r="NWQ129"/>
      <c r="NWR129"/>
      <c r="NWS129"/>
      <c r="NWT129"/>
      <c r="NWU129"/>
      <c r="NWV129"/>
      <c r="NWW129"/>
      <c r="NWX129"/>
      <c r="NWY129"/>
      <c r="NWZ129"/>
      <c r="NXA129"/>
      <c r="NXB129"/>
      <c r="NXC129"/>
      <c r="NXD129"/>
      <c r="NXE129"/>
      <c r="NXF129"/>
      <c r="NXG129"/>
      <c r="NXH129"/>
      <c r="NXI129"/>
      <c r="NXJ129"/>
      <c r="NXK129"/>
      <c r="NXL129"/>
      <c r="NXM129"/>
      <c r="NXN129"/>
      <c r="NXO129"/>
      <c r="NXP129"/>
      <c r="NXQ129"/>
      <c r="NXR129"/>
      <c r="NXS129"/>
      <c r="NXT129"/>
      <c r="NXU129"/>
      <c r="NXV129"/>
      <c r="NXW129"/>
      <c r="NXX129"/>
      <c r="NXY129"/>
      <c r="NXZ129"/>
      <c r="NYA129"/>
      <c r="NYB129"/>
      <c r="NYC129"/>
      <c r="NYD129"/>
      <c r="NYE129"/>
      <c r="NYF129"/>
      <c r="NYG129"/>
      <c r="NYH129"/>
      <c r="NYI129"/>
      <c r="NYJ129"/>
      <c r="NYK129"/>
      <c r="NYL129"/>
      <c r="NYM129"/>
      <c r="NYN129"/>
      <c r="NYO129"/>
      <c r="NYP129"/>
      <c r="NYQ129"/>
      <c r="NYR129"/>
      <c r="NYS129"/>
      <c r="NYT129"/>
      <c r="NYU129"/>
      <c r="NYV129"/>
      <c r="NYW129"/>
      <c r="NYX129"/>
      <c r="NYY129"/>
      <c r="NYZ129"/>
      <c r="NZA129"/>
      <c r="NZB129"/>
      <c r="NZC129"/>
      <c r="NZD129"/>
      <c r="NZE129"/>
      <c r="NZF129"/>
      <c r="NZG129"/>
      <c r="NZH129"/>
      <c r="NZI129"/>
      <c r="NZJ129"/>
      <c r="NZK129"/>
      <c r="NZL129"/>
      <c r="NZM129"/>
      <c r="NZN129"/>
      <c r="NZO129"/>
      <c r="NZP129"/>
      <c r="NZQ129"/>
      <c r="NZR129"/>
      <c r="NZS129"/>
      <c r="NZT129"/>
      <c r="NZU129"/>
      <c r="NZV129"/>
      <c r="NZW129"/>
      <c r="NZX129"/>
      <c r="NZY129"/>
      <c r="NZZ129"/>
      <c r="OAA129"/>
      <c r="OAB129"/>
      <c r="OAC129"/>
      <c r="OAD129"/>
      <c r="OAE129"/>
      <c r="OAF129"/>
      <c r="OAG129"/>
      <c r="OAH129"/>
      <c r="OAI129"/>
      <c r="OAJ129"/>
      <c r="OAK129"/>
      <c r="OAL129"/>
      <c r="OAM129"/>
      <c r="OAN129"/>
      <c r="OAO129"/>
      <c r="OAP129"/>
      <c r="OAQ129"/>
      <c r="OAR129"/>
      <c r="OAS129"/>
      <c r="OAT129"/>
      <c r="OAU129"/>
      <c r="OAV129"/>
      <c r="OAW129"/>
      <c r="OAX129"/>
      <c r="OAY129"/>
      <c r="OAZ129"/>
      <c r="OBA129"/>
      <c r="OBB129"/>
      <c r="OBC129"/>
      <c r="OBD129"/>
      <c r="OBE129"/>
      <c r="OBF129"/>
      <c r="OBG129"/>
      <c r="OBH129"/>
      <c r="OBI129"/>
      <c r="OBJ129"/>
      <c r="OBK129"/>
      <c r="OBL129"/>
      <c r="OBM129"/>
      <c r="OBN129"/>
      <c r="OBO129"/>
      <c r="OBP129"/>
      <c r="OBQ129"/>
      <c r="OBR129"/>
      <c r="OBS129"/>
      <c r="OBT129"/>
      <c r="OBU129"/>
      <c r="OBV129"/>
      <c r="OBW129"/>
      <c r="OBX129"/>
      <c r="OBY129"/>
      <c r="OBZ129"/>
      <c r="OCA129"/>
      <c r="OCB129"/>
      <c r="OCC129"/>
      <c r="OCD129"/>
      <c r="OCE129"/>
      <c r="OCF129"/>
      <c r="OCG129"/>
      <c r="OCH129"/>
      <c r="OCI129"/>
      <c r="OCJ129"/>
      <c r="OCK129"/>
      <c r="OCL129"/>
      <c r="OCM129"/>
      <c r="OCN129"/>
      <c r="OCO129"/>
      <c r="OCP129"/>
      <c r="OCQ129"/>
      <c r="OCR129"/>
      <c r="OCS129"/>
      <c r="OCT129"/>
      <c r="OCU129"/>
      <c r="OCV129"/>
      <c r="OCW129"/>
      <c r="OCX129"/>
      <c r="OCY129"/>
      <c r="OCZ129"/>
      <c r="ODA129"/>
      <c r="ODB129"/>
      <c r="ODC129"/>
      <c r="ODD129"/>
      <c r="ODE129"/>
      <c r="ODF129"/>
      <c r="ODG129"/>
      <c r="ODH129"/>
      <c r="ODI129"/>
      <c r="ODJ129"/>
      <c r="ODK129"/>
      <c r="ODL129"/>
      <c r="ODM129"/>
      <c r="ODN129"/>
      <c r="ODO129"/>
      <c r="ODP129"/>
      <c r="ODQ129"/>
      <c r="ODR129"/>
      <c r="ODS129"/>
      <c r="ODT129"/>
      <c r="ODU129"/>
      <c r="ODV129"/>
      <c r="ODW129"/>
      <c r="ODX129"/>
      <c r="ODY129"/>
      <c r="ODZ129"/>
      <c r="OEA129"/>
      <c r="OEB129"/>
      <c r="OEC129"/>
      <c r="OED129"/>
      <c r="OEE129"/>
      <c r="OEF129"/>
      <c r="OEG129"/>
      <c r="OEH129"/>
      <c r="OEI129"/>
      <c r="OEJ129"/>
      <c r="OEK129"/>
      <c r="OEL129"/>
      <c r="OEM129"/>
      <c r="OEN129"/>
      <c r="OEO129"/>
      <c r="OEP129"/>
      <c r="OEQ129"/>
      <c r="OER129"/>
      <c r="OES129"/>
      <c r="OET129"/>
      <c r="OEU129"/>
      <c r="OEV129"/>
      <c r="OEW129"/>
      <c r="OEX129"/>
      <c r="OEY129"/>
      <c r="OEZ129"/>
      <c r="OFA129"/>
      <c r="OFB129"/>
      <c r="OFC129"/>
      <c r="OFD129"/>
      <c r="OFE129"/>
      <c r="OFF129"/>
      <c r="OFG129"/>
      <c r="OFH129"/>
      <c r="OFI129"/>
      <c r="OFJ129"/>
      <c r="OFK129"/>
      <c r="OFL129"/>
      <c r="OFM129"/>
      <c r="OFN129"/>
      <c r="OFO129"/>
      <c r="OFP129"/>
      <c r="OFQ129"/>
      <c r="OFR129"/>
      <c r="OFS129"/>
      <c r="OFT129"/>
      <c r="OFU129"/>
      <c r="OFV129"/>
      <c r="OFW129"/>
      <c r="OFX129"/>
      <c r="OFY129"/>
      <c r="OFZ129"/>
      <c r="OGA129"/>
      <c r="OGB129"/>
      <c r="OGC129"/>
      <c r="OGD129"/>
      <c r="OGE129"/>
      <c r="OGF129"/>
      <c r="OGG129"/>
      <c r="OGH129"/>
      <c r="OGI129"/>
      <c r="OGJ129"/>
      <c r="OGK129"/>
      <c r="OGL129"/>
      <c r="OGM129"/>
      <c r="OGN129"/>
      <c r="OGO129"/>
      <c r="OGP129"/>
      <c r="OGQ129"/>
      <c r="OGR129"/>
      <c r="OGS129"/>
      <c r="OGT129"/>
      <c r="OGU129"/>
      <c r="OGV129"/>
      <c r="OGW129"/>
      <c r="OGX129"/>
      <c r="OGY129"/>
      <c r="OGZ129"/>
      <c r="OHA129"/>
      <c r="OHB129"/>
      <c r="OHC129"/>
      <c r="OHD129"/>
      <c r="OHE129"/>
      <c r="OHF129"/>
      <c r="OHG129"/>
      <c r="OHH129"/>
      <c r="OHI129"/>
      <c r="OHJ129"/>
      <c r="OHK129"/>
      <c r="OHL129"/>
      <c r="OHM129"/>
      <c r="OHN129"/>
      <c r="OHO129"/>
      <c r="OHP129"/>
      <c r="OHQ129"/>
      <c r="OHR129"/>
      <c r="OHS129"/>
      <c r="OHT129"/>
      <c r="OHU129"/>
      <c r="OHV129"/>
      <c r="OHW129"/>
      <c r="OHX129"/>
      <c r="OHY129"/>
      <c r="OHZ129"/>
      <c r="OIA129"/>
      <c r="OIB129"/>
      <c r="OIC129"/>
      <c r="OID129"/>
      <c r="OIE129"/>
      <c r="OIF129"/>
      <c r="OIG129"/>
      <c r="OIH129"/>
      <c r="OII129"/>
      <c r="OIJ129"/>
      <c r="OIK129"/>
      <c r="OIL129"/>
      <c r="OIM129"/>
      <c r="OIN129"/>
      <c r="OIO129"/>
      <c r="OIP129"/>
      <c r="OIQ129"/>
      <c r="OIR129"/>
      <c r="OIS129"/>
      <c r="OIT129"/>
      <c r="OIU129"/>
      <c r="OIV129"/>
      <c r="OIW129"/>
      <c r="OIX129"/>
      <c r="OIY129"/>
      <c r="OIZ129"/>
      <c r="OJA129"/>
      <c r="OJB129"/>
      <c r="OJC129"/>
      <c r="OJD129"/>
      <c r="OJE129"/>
      <c r="OJF129"/>
      <c r="OJG129"/>
      <c r="OJH129"/>
      <c r="OJI129"/>
      <c r="OJJ129"/>
      <c r="OJK129"/>
      <c r="OJL129"/>
      <c r="OJM129"/>
      <c r="OJN129"/>
      <c r="OJO129"/>
      <c r="OJP129"/>
      <c r="OJQ129"/>
      <c r="OJR129"/>
      <c r="OJS129"/>
      <c r="OJT129"/>
      <c r="OJU129"/>
      <c r="OJV129"/>
      <c r="OJW129"/>
      <c r="OJX129"/>
      <c r="OJY129"/>
      <c r="OJZ129"/>
      <c r="OKA129"/>
      <c r="OKB129"/>
      <c r="OKC129"/>
      <c r="OKD129"/>
      <c r="OKE129"/>
      <c r="OKF129"/>
      <c r="OKG129"/>
      <c r="OKH129"/>
      <c r="OKI129"/>
      <c r="OKJ129"/>
      <c r="OKK129"/>
      <c r="OKL129"/>
      <c r="OKM129"/>
      <c r="OKN129"/>
      <c r="OKO129"/>
      <c r="OKP129"/>
      <c r="OKQ129"/>
      <c r="OKR129"/>
      <c r="OKS129"/>
      <c r="OKT129"/>
      <c r="OKU129"/>
      <c r="OKV129"/>
      <c r="OKW129"/>
      <c r="OKX129"/>
      <c r="OKY129"/>
      <c r="OKZ129"/>
      <c r="OLA129"/>
      <c r="OLB129"/>
      <c r="OLC129"/>
      <c r="OLD129"/>
      <c r="OLE129"/>
      <c r="OLF129"/>
      <c r="OLG129"/>
      <c r="OLH129"/>
      <c r="OLI129"/>
      <c r="OLJ129"/>
      <c r="OLK129"/>
      <c r="OLL129"/>
      <c r="OLM129"/>
      <c r="OLN129"/>
      <c r="OLO129"/>
      <c r="OLP129"/>
      <c r="OLQ129"/>
      <c r="OLR129"/>
      <c r="OLS129"/>
      <c r="OLT129"/>
      <c r="OLU129"/>
      <c r="OLV129"/>
      <c r="OLW129"/>
      <c r="OLX129"/>
      <c r="OLY129"/>
      <c r="OLZ129"/>
      <c r="OMA129"/>
      <c r="OMB129"/>
      <c r="OMC129"/>
      <c r="OMD129"/>
      <c r="OME129"/>
      <c r="OMF129"/>
      <c r="OMG129"/>
      <c r="OMH129"/>
      <c r="OMI129"/>
      <c r="OMJ129"/>
      <c r="OMK129"/>
      <c r="OML129"/>
      <c r="OMM129"/>
      <c r="OMN129"/>
      <c r="OMO129"/>
      <c r="OMP129"/>
      <c r="OMQ129"/>
      <c r="OMR129"/>
      <c r="OMS129"/>
      <c r="OMT129"/>
      <c r="OMU129"/>
      <c r="OMV129"/>
      <c r="OMW129"/>
      <c r="OMX129"/>
      <c r="OMY129"/>
      <c r="OMZ129"/>
      <c r="ONA129"/>
      <c r="ONB129"/>
      <c r="ONC129"/>
      <c r="OND129"/>
      <c r="ONE129"/>
      <c r="ONF129"/>
      <c r="ONG129"/>
      <c r="ONH129"/>
      <c r="ONI129"/>
      <c r="ONJ129"/>
      <c r="ONK129"/>
      <c r="ONL129"/>
      <c r="ONM129"/>
      <c r="ONN129"/>
      <c r="ONO129"/>
      <c r="ONP129"/>
      <c r="ONQ129"/>
      <c r="ONR129"/>
      <c r="ONS129"/>
      <c r="ONT129"/>
      <c r="ONU129"/>
      <c r="ONV129"/>
      <c r="ONW129"/>
      <c r="ONX129"/>
      <c r="ONY129"/>
      <c r="ONZ129"/>
      <c r="OOA129"/>
      <c r="OOB129"/>
      <c r="OOC129"/>
      <c r="OOD129"/>
      <c r="OOE129"/>
      <c r="OOF129"/>
      <c r="OOG129"/>
      <c r="OOH129"/>
      <c r="OOI129"/>
      <c r="OOJ129"/>
      <c r="OOK129"/>
      <c r="OOL129"/>
      <c r="OOM129"/>
      <c r="OON129"/>
      <c r="OOO129"/>
      <c r="OOP129"/>
      <c r="OOQ129"/>
      <c r="OOR129"/>
      <c r="OOS129"/>
      <c r="OOT129"/>
      <c r="OOU129"/>
      <c r="OOV129"/>
      <c r="OOW129"/>
      <c r="OOX129"/>
      <c r="OOY129"/>
      <c r="OOZ129"/>
      <c r="OPA129"/>
      <c r="OPB129"/>
      <c r="OPC129"/>
      <c r="OPD129"/>
      <c r="OPE129"/>
      <c r="OPF129"/>
      <c r="OPG129"/>
      <c r="OPH129"/>
      <c r="OPI129"/>
      <c r="OPJ129"/>
      <c r="OPK129"/>
      <c r="OPL129"/>
      <c r="OPM129"/>
      <c r="OPN129"/>
      <c r="OPO129"/>
      <c r="OPP129"/>
      <c r="OPQ129"/>
      <c r="OPR129"/>
      <c r="OPS129"/>
      <c r="OPT129"/>
      <c r="OPU129"/>
      <c r="OPV129"/>
      <c r="OPW129"/>
      <c r="OPX129"/>
      <c r="OPY129"/>
      <c r="OPZ129"/>
      <c r="OQA129"/>
      <c r="OQB129"/>
      <c r="OQC129"/>
      <c r="OQD129"/>
      <c r="OQE129"/>
      <c r="OQF129"/>
      <c r="OQG129"/>
      <c r="OQH129"/>
      <c r="OQI129"/>
      <c r="OQJ129"/>
      <c r="OQK129"/>
      <c r="OQL129"/>
      <c r="OQM129"/>
      <c r="OQN129"/>
      <c r="OQO129"/>
      <c r="OQP129"/>
      <c r="OQQ129"/>
      <c r="OQR129"/>
      <c r="OQS129"/>
      <c r="OQT129"/>
      <c r="OQU129"/>
      <c r="OQV129"/>
      <c r="OQW129"/>
      <c r="OQX129"/>
      <c r="OQY129"/>
      <c r="OQZ129"/>
      <c r="ORA129"/>
      <c r="ORB129"/>
      <c r="ORC129"/>
      <c r="ORD129"/>
      <c r="ORE129"/>
      <c r="ORF129"/>
      <c r="ORG129"/>
      <c r="ORH129"/>
      <c r="ORI129"/>
      <c r="ORJ129"/>
      <c r="ORK129"/>
      <c r="ORL129"/>
      <c r="ORM129"/>
      <c r="ORN129"/>
      <c r="ORO129"/>
      <c r="ORP129"/>
      <c r="ORQ129"/>
      <c r="ORR129"/>
      <c r="ORS129"/>
      <c r="ORT129"/>
      <c r="ORU129"/>
      <c r="ORV129"/>
      <c r="ORW129"/>
      <c r="ORX129"/>
      <c r="ORY129"/>
      <c r="ORZ129"/>
      <c r="OSA129"/>
      <c r="OSB129"/>
      <c r="OSC129"/>
      <c r="OSD129"/>
      <c r="OSE129"/>
      <c r="OSF129"/>
      <c r="OSG129"/>
      <c r="OSH129"/>
      <c r="OSI129"/>
      <c r="OSJ129"/>
      <c r="OSK129"/>
      <c r="OSL129"/>
      <c r="OSM129"/>
      <c r="OSN129"/>
      <c r="OSO129"/>
      <c r="OSP129"/>
      <c r="OSQ129"/>
      <c r="OSR129"/>
      <c r="OSS129"/>
      <c r="OST129"/>
      <c r="OSU129"/>
      <c r="OSV129"/>
      <c r="OSW129"/>
      <c r="OSX129"/>
      <c r="OSY129"/>
      <c r="OSZ129"/>
      <c r="OTA129"/>
      <c r="OTB129"/>
      <c r="OTC129"/>
      <c r="OTD129"/>
      <c r="OTE129"/>
      <c r="OTF129"/>
      <c r="OTG129"/>
      <c r="OTH129"/>
      <c r="OTI129"/>
      <c r="OTJ129"/>
      <c r="OTK129"/>
      <c r="OTL129"/>
      <c r="OTM129"/>
      <c r="OTN129"/>
      <c r="OTO129"/>
      <c r="OTP129"/>
      <c r="OTQ129"/>
      <c r="OTR129"/>
      <c r="OTS129"/>
      <c r="OTT129"/>
      <c r="OTU129"/>
      <c r="OTV129"/>
      <c r="OTW129"/>
      <c r="OTX129"/>
      <c r="OTY129"/>
      <c r="OTZ129"/>
      <c r="OUA129"/>
      <c r="OUB129"/>
      <c r="OUC129"/>
      <c r="OUD129"/>
      <c r="OUE129"/>
      <c r="OUF129"/>
      <c r="OUG129"/>
      <c r="OUH129"/>
      <c r="OUI129"/>
      <c r="OUJ129"/>
      <c r="OUK129"/>
      <c r="OUL129"/>
      <c r="OUM129"/>
      <c r="OUN129"/>
      <c r="OUO129"/>
      <c r="OUP129"/>
      <c r="OUQ129"/>
      <c r="OUR129"/>
      <c r="OUS129"/>
      <c r="OUT129"/>
      <c r="OUU129"/>
      <c r="OUV129"/>
      <c r="OUW129"/>
      <c r="OUX129"/>
      <c r="OUY129"/>
      <c r="OUZ129"/>
      <c r="OVA129"/>
      <c r="OVB129"/>
      <c r="OVC129"/>
      <c r="OVD129"/>
      <c r="OVE129"/>
      <c r="OVF129"/>
      <c r="OVG129"/>
      <c r="OVH129"/>
      <c r="OVI129"/>
      <c r="OVJ129"/>
      <c r="OVK129"/>
      <c r="OVL129"/>
      <c r="OVM129"/>
      <c r="OVN129"/>
      <c r="OVO129"/>
      <c r="OVP129"/>
      <c r="OVQ129"/>
      <c r="OVR129"/>
      <c r="OVS129"/>
      <c r="OVT129"/>
      <c r="OVU129"/>
      <c r="OVV129"/>
      <c r="OVW129"/>
      <c r="OVX129"/>
      <c r="OVY129"/>
      <c r="OVZ129"/>
      <c r="OWA129"/>
      <c r="OWB129"/>
      <c r="OWC129"/>
      <c r="OWD129"/>
      <c r="OWE129"/>
      <c r="OWF129"/>
      <c r="OWG129"/>
      <c r="OWH129"/>
      <c r="OWI129"/>
      <c r="OWJ129"/>
      <c r="OWK129"/>
      <c r="OWL129"/>
      <c r="OWM129"/>
      <c r="OWN129"/>
      <c r="OWO129"/>
      <c r="OWP129"/>
      <c r="OWQ129"/>
      <c r="OWR129"/>
      <c r="OWS129"/>
      <c r="OWT129"/>
      <c r="OWU129"/>
      <c r="OWV129"/>
      <c r="OWW129"/>
      <c r="OWX129"/>
      <c r="OWY129"/>
      <c r="OWZ129"/>
      <c r="OXA129"/>
      <c r="OXB129"/>
      <c r="OXC129"/>
      <c r="OXD129"/>
      <c r="OXE129"/>
      <c r="OXF129"/>
      <c r="OXG129"/>
      <c r="OXH129"/>
      <c r="OXI129"/>
      <c r="OXJ129"/>
      <c r="OXK129"/>
      <c r="OXL129"/>
      <c r="OXM129"/>
      <c r="OXN129"/>
      <c r="OXO129"/>
      <c r="OXP129"/>
      <c r="OXQ129"/>
      <c r="OXR129"/>
      <c r="OXS129"/>
      <c r="OXT129"/>
      <c r="OXU129"/>
      <c r="OXV129"/>
      <c r="OXW129"/>
      <c r="OXX129"/>
      <c r="OXY129"/>
      <c r="OXZ129"/>
      <c r="OYA129"/>
      <c r="OYB129"/>
      <c r="OYC129"/>
      <c r="OYD129"/>
      <c r="OYE129"/>
      <c r="OYF129"/>
      <c r="OYG129"/>
      <c r="OYH129"/>
      <c r="OYI129"/>
      <c r="OYJ129"/>
      <c r="OYK129"/>
      <c r="OYL129"/>
      <c r="OYM129"/>
      <c r="OYN129"/>
      <c r="OYO129"/>
      <c r="OYP129"/>
      <c r="OYQ129"/>
      <c r="OYR129"/>
      <c r="OYS129"/>
      <c r="OYT129"/>
      <c r="OYU129"/>
      <c r="OYV129"/>
      <c r="OYW129"/>
      <c r="OYX129"/>
      <c r="OYY129"/>
      <c r="OYZ129"/>
      <c r="OZA129"/>
      <c r="OZB129"/>
      <c r="OZC129"/>
      <c r="OZD129"/>
      <c r="OZE129"/>
      <c r="OZF129"/>
      <c r="OZG129"/>
      <c r="OZH129"/>
      <c r="OZI129"/>
      <c r="OZJ129"/>
      <c r="OZK129"/>
      <c r="OZL129"/>
      <c r="OZM129"/>
      <c r="OZN129"/>
      <c r="OZO129"/>
      <c r="OZP129"/>
      <c r="OZQ129"/>
      <c r="OZR129"/>
      <c r="OZS129"/>
      <c r="OZT129"/>
      <c r="OZU129"/>
      <c r="OZV129"/>
      <c r="OZW129"/>
      <c r="OZX129"/>
      <c r="OZY129"/>
      <c r="OZZ129"/>
      <c r="PAA129"/>
      <c r="PAB129"/>
      <c r="PAC129"/>
      <c r="PAD129"/>
      <c r="PAE129"/>
      <c r="PAF129"/>
      <c r="PAG129"/>
      <c r="PAH129"/>
      <c r="PAI129"/>
      <c r="PAJ129"/>
      <c r="PAK129"/>
      <c r="PAL129"/>
      <c r="PAM129"/>
      <c r="PAN129"/>
      <c r="PAO129"/>
      <c r="PAP129"/>
      <c r="PAQ129"/>
      <c r="PAR129"/>
      <c r="PAS129"/>
      <c r="PAT129"/>
      <c r="PAU129"/>
      <c r="PAV129"/>
      <c r="PAW129"/>
      <c r="PAX129"/>
      <c r="PAY129"/>
      <c r="PAZ129"/>
      <c r="PBA129"/>
      <c r="PBB129"/>
      <c r="PBC129"/>
      <c r="PBD129"/>
      <c r="PBE129"/>
      <c r="PBF129"/>
      <c r="PBG129"/>
      <c r="PBH129"/>
      <c r="PBI129"/>
      <c r="PBJ129"/>
      <c r="PBK129"/>
      <c r="PBL129"/>
      <c r="PBM129"/>
      <c r="PBN129"/>
      <c r="PBO129"/>
      <c r="PBP129"/>
      <c r="PBQ129"/>
      <c r="PBR129"/>
      <c r="PBS129"/>
      <c r="PBT129"/>
      <c r="PBU129"/>
      <c r="PBV129"/>
      <c r="PBW129"/>
      <c r="PBX129"/>
      <c r="PBY129"/>
      <c r="PBZ129"/>
      <c r="PCA129"/>
      <c r="PCB129"/>
      <c r="PCC129"/>
      <c r="PCD129"/>
      <c r="PCE129"/>
      <c r="PCF129"/>
      <c r="PCG129"/>
      <c r="PCH129"/>
      <c r="PCI129"/>
      <c r="PCJ129"/>
      <c r="PCK129"/>
      <c r="PCL129"/>
      <c r="PCM129"/>
      <c r="PCN129"/>
      <c r="PCO129"/>
      <c r="PCP129"/>
      <c r="PCQ129"/>
      <c r="PCR129"/>
      <c r="PCS129"/>
      <c r="PCT129"/>
      <c r="PCU129"/>
      <c r="PCV129"/>
      <c r="PCW129"/>
      <c r="PCX129"/>
      <c r="PCY129"/>
      <c r="PCZ129"/>
      <c r="PDA129"/>
      <c r="PDB129"/>
      <c r="PDC129"/>
      <c r="PDD129"/>
      <c r="PDE129"/>
      <c r="PDF129"/>
      <c r="PDG129"/>
      <c r="PDH129"/>
      <c r="PDI129"/>
      <c r="PDJ129"/>
      <c r="PDK129"/>
      <c r="PDL129"/>
      <c r="PDM129"/>
      <c r="PDN129"/>
      <c r="PDO129"/>
      <c r="PDP129"/>
      <c r="PDQ129"/>
      <c r="PDR129"/>
      <c r="PDS129"/>
      <c r="PDT129"/>
      <c r="PDU129"/>
      <c r="PDV129"/>
      <c r="PDW129"/>
      <c r="PDX129"/>
      <c r="PDY129"/>
      <c r="PDZ129"/>
      <c r="PEA129"/>
      <c r="PEB129"/>
      <c r="PEC129"/>
      <c r="PED129"/>
      <c r="PEE129"/>
      <c r="PEF129"/>
      <c r="PEG129"/>
      <c r="PEH129"/>
      <c r="PEI129"/>
      <c r="PEJ129"/>
      <c r="PEK129"/>
      <c r="PEL129"/>
      <c r="PEM129"/>
      <c r="PEN129"/>
      <c r="PEO129"/>
      <c r="PEP129"/>
      <c r="PEQ129"/>
      <c r="PER129"/>
      <c r="PES129"/>
      <c r="PET129"/>
      <c r="PEU129"/>
      <c r="PEV129"/>
      <c r="PEW129"/>
      <c r="PEX129"/>
      <c r="PEY129"/>
      <c r="PEZ129"/>
      <c r="PFA129"/>
      <c r="PFB129"/>
      <c r="PFC129"/>
      <c r="PFD129"/>
      <c r="PFE129"/>
      <c r="PFF129"/>
      <c r="PFG129"/>
      <c r="PFH129"/>
      <c r="PFI129"/>
      <c r="PFJ129"/>
      <c r="PFK129"/>
      <c r="PFL129"/>
      <c r="PFM129"/>
      <c r="PFN129"/>
      <c r="PFO129"/>
      <c r="PFP129"/>
      <c r="PFQ129"/>
      <c r="PFR129"/>
      <c r="PFS129"/>
      <c r="PFT129"/>
      <c r="PFU129"/>
      <c r="PFV129"/>
      <c r="PFW129"/>
      <c r="PFX129"/>
      <c r="PFY129"/>
      <c r="PFZ129"/>
      <c r="PGA129"/>
      <c r="PGB129"/>
      <c r="PGC129"/>
      <c r="PGD129"/>
      <c r="PGE129"/>
      <c r="PGF129"/>
      <c r="PGG129"/>
      <c r="PGH129"/>
      <c r="PGI129"/>
      <c r="PGJ129"/>
      <c r="PGK129"/>
      <c r="PGL129"/>
      <c r="PGM129"/>
      <c r="PGN129"/>
      <c r="PGO129"/>
      <c r="PGP129"/>
      <c r="PGQ129"/>
      <c r="PGR129"/>
      <c r="PGS129"/>
      <c r="PGT129"/>
      <c r="PGU129"/>
      <c r="PGV129"/>
      <c r="PGW129"/>
      <c r="PGX129"/>
      <c r="PGY129"/>
      <c r="PGZ129"/>
      <c r="PHA129"/>
      <c r="PHB129"/>
      <c r="PHC129"/>
      <c r="PHD129"/>
      <c r="PHE129"/>
      <c r="PHF129"/>
      <c r="PHG129"/>
      <c r="PHH129"/>
      <c r="PHI129"/>
      <c r="PHJ129"/>
      <c r="PHK129"/>
      <c r="PHL129"/>
      <c r="PHM129"/>
      <c r="PHN129"/>
      <c r="PHO129"/>
      <c r="PHP129"/>
      <c r="PHQ129"/>
      <c r="PHR129"/>
      <c r="PHS129"/>
      <c r="PHT129"/>
      <c r="PHU129"/>
      <c r="PHV129"/>
      <c r="PHW129"/>
      <c r="PHX129"/>
      <c r="PHY129"/>
      <c r="PHZ129"/>
      <c r="PIA129"/>
      <c r="PIB129"/>
      <c r="PIC129"/>
      <c r="PID129"/>
      <c r="PIE129"/>
      <c r="PIF129"/>
      <c r="PIG129"/>
      <c r="PIH129"/>
      <c r="PII129"/>
      <c r="PIJ129"/>
      <c r="PIK129"/>
      <c r="PIL129"/>
      <c r="PIM129"/>
      <c r="PIN129"/>
      <c r="PIO129"/>
      <c r="PIP129"/>
      <c r="PIQ129"/>
      <c r="PIR129"/>
      <c r="PIS129"/>
      <c r="PIT129"/>
      <c r="PIU129"/>
      <c r="PIV129"/>
      <c r="PIW129"/>
      <c r="PIX129"/>
      <c r="PIY129"/>
      <c r="PIZ129"/>
      <c r="PJA129"/>
      <c r="PJB129"/>
      <c r="PJC129"/>
      <c r="PJD129"/>
      <c r="PJE129"/>
      <c r="PJF129"/>
      <c r="PJG129"/>
      <c r="PJH129"/>
      <c r="PJI129"/>
      <c r="PJJ129"/>
      <c r="PJK129"/>
      <c r="PJL129"/>
      <c r="PJM129"/>
      <c r="PJN129"/>
      <c r="PJO129"/>
      <c r="PJP129"/>
      <c r="PJQ129"/>
      <c r="PJR129"/>
      <c r="PJS129"/>
      <c r="PJT129"/>
      <c r="PJU129"/>
      <c r="PJV129"/>
      <c r="PJW129"/>
      <c r="PJX129"/>
      <c r="PJY129"/>
      <c r="PJZ129"/>
      <c r="PKA129"/>
      <c r="PKB129"/>
      <c r="PKC129"/>
      <c r="PKD129"/>
      <c r="PKE129"/>
      <c r="PKF129"/>
      <c r="PKG129"/>
      <c r="PKH129"/>
      <c r="PKI129"/>
      <c r="PKJ129"/>
      <c r="PKK129"/>
      <c r="PKL129"/>
      <c r="PKM129"/>
      <c r="PKN129"/>
      <c r="PKO129"/>
      <c r="PKP129"/>
      <c r="PKQ129"/>
      <c r="PKR129"/>
      <c r="PKS129"/>
      <c r="PKT129"/>
      <c r="PKU129"/>
      <c r="PKV129"/>
      <c r="PKW129"/>
      <c r="PKX129"/>
      <c r="PKY129"/>
      <c r="PKZ129"/>
      <c r="PLA129"/>
      <c r="PLB129"/>
      <c r="PLC129"/>
      <c r="PLD129"/>
      <c r="PLE129"/>
      <c r="PLF129"/>
      <c r="PLG129"/>
      <c r="PLH129"/>
      <c r="PLI129"/>
      <c r="PLJ129"/>
      <c r="PLK129"/>
      <c r="PLL129"/>
      <c r="PLM129"/>
      <c r="PLN129"/>
      <c r="PLO129"/>
      <c r="PLP129"/>
      <c r="PLQ129"/>
      <c r="PLR129"/>
      <c r="PLS129"/>
      <c r="PLT129"/>
      <c r="PLU129"/>
      <c r="PLV129"/>
      <c r="PLW129"/>
      <c r="PLX129"/>
      <c r="PLY129"/>
      <c r="PLZ129"/>
      <c r="PMA129"/>
      <c r="PMB129"/>
      <c r="PMC129"/>
      <c r="PMD129"/>
      <c r="PME129"/>
      <c r="PMF129"/>
      <c r="PMG129"/>
      <c r="PMH129"/>
      <c r="PMI129"/>
      <c r="PMJ129"/>
      <c r="PMK129"/>
      <c r="PML129"/>
      <c r="PMM129"/>
      <c r="PMN129"/>
      <c r="PMO129"/>
      <c r="PMP129"/>
      <c r="PMQ129"/>
      <c r="PMR129"/>
      <c r="PMS129"/>
      <c r="PMT129"/>
      <c r="PMU129"/>
      <c r="PMV129"/>
      <c r="PMW129"/>
      <c r="PMX129"/>
      <c r="PMY129"/>
      <c r="PMZ129"/>
      <c r="PNA129"/>
      <c r="PNB129"/>
      <c r="PNC129"/>
      <c r="PND129"/>
      <c r="PNE129"/>
      <c r="PNF129"/>
      <c r="PNG129"/>
      <c r="PNH129"/>
      <c r="PNI129"/>
      <c r="PNJ129"/>
      <c r="PNK129"/>
      <c r="PNL129"/>
      <c r="PNM129"/>
      <c r="PNN129"/>
      <c r="PNO129"/>
      <c r="PNP129"/>
      <c r="PNQ129"/>
      <c r="PNR129"/>
      <c r="PNS129"/>
      <c r="PNT129"/>
      <c r="PNU129"/>
      <c r="PNV129"/>
      <c r="PNW129"/>
      <c r="PNX129"/>
      <c r="PNY129"/>
      <c r="PNZ129"/>
      <c r="POA129"/>
      <c r="POB129"/>
      <c r="POC129"/>
      <c r="POD129"/>
      <c r="POE129"/>
      <c r="POF129"/>
      <c r="POG129"/>
      <c r="POH129"/>
      <c r="POI129"/>
      <c r="POJ129"/>
      <c r="POK129"/>
      <c r="POL129"/>
      <c r="POM129"/>
      <c r="PON129"/>
      <c r="POO129"/>
      <c r="POP129"/>
      <c r="POQ129"/>
      <c r="POR129"/>
      <c r="POS129"/>
      <c r="POT129"/>
      <c r="POU129"/>
      <c r="POV129"/>
      <c r="POW129"/>
      <c r="POX129"/>
      <c r="POY129"/>
      <c r="POZ129"/>
      <c r="PPA129"/>
      <c r="PPB129"/>
      <c r="PPC129"/>
      <c r="PPD129"/>
      <c r="PPE129"/>
      <c r="PPF129"/>
      <c r="PPG129"/>
      <c r="PPH129"/>
      <c r="PPI129"/>
      <c r="PPJ129"/>
      <c r="PPK129"/>
      <c r="PPL129"/>
      <c r="PPM129"/>
      <c r="PPN129"/>
      <c r="PPO129"/>
      <c r="PPP129"/>
      <c r="PPQ129"/>
      <c r="PPR129"/>
      <c r="PPS129"/>
      <c r="PPT129"/>
      <c r="PPU129"/>
      <c r="PPV129"/>
      <c r="PPW129"/>
      <c r="PPX129"/>
      <c r="PPY129"/>
      <c r="PPZ129"/>
      <c r="PQA129"/>
      <c r="PQB129"/>
      <c r="PQC129"/>
      <c r="PQD129"/>
      <c r="PQE129"/>
      <c r="PQF129"/>
      <c r="PQG129"/>
      <c r="PQH129"/>
      <c r="PQI129"/>
      <c r="PQJ129"/>
      <c r="PQK129"/>
      <c r="PQL129"/>
      <c r="PQM129"/>
      <c r="PQN129"/>
      <c r="PQO129"/>
      <c r="PQP129"/>
      <c r="PQQ129"/>
      <c r="PQR129"/>
      <c r="PQS129"/>
      <c r="PQT129"/>
      <c r="PQU129"/>
      <c r="PQV129"/>
      <c r="PQW129"/>
      <c r="PQX129"/>
      <c r="PQY129"/>
      <c r="PQZ129"/>
      <c r="PRA129"/>
      <c r="PRB129"/>
      <c r="PRC129"/>
      <c r="PRD129"/>
      <c r="PRE129"/>
      <c r="PRF129"/>
      <c r="PRG129"/>
      <c r="PRH129"/>
      <c r="PRI129"/>
      <c r="PRJ129"/>
      <c r="PRK129"/>
      <c r="PRL129"/>
      <c r="PRM129"/>
      <c r="PRN129"/>
      <c r="PRO129"/>
      <c r="PRP129"/>
      <c r="PRQ129"/>
      <c r="PRR129"/>
      <c r="PRS129"/>
      <c r="PRT129"/>
      <c r="PRU129"/>
      <c r="PRV129"/>
      <c r="PRW129"/>
      <c r="PRX129"/>
      <c r="PRY129"/>
      <c r="PRZ129"/>
      <c r="PSA129"/>
      <c r="PSB129"/>
      <c r="PSC129"/>
      <c r="PSD129"/>
      <c r="PSE129"/>
      <c r="PSF129"/>
      <c r="PSG129"/>
      <c r="PSH129"/>
      <c r="PSI129"/>
      <c r="PSJ129"/>
      <c r="PSK129"/>
      <c r="PSL129"/>
      <c r="PSM129"/>
      <c r="PSN129"/>
      <c r="PSO129"/>
      <c r="PSP129"/>
      <c r="PSQ129"/>
      <c r="PSR129"/>
      <c r="PSS129"/>
      <c r="PST129"/>
      <c r="PSU129"/>
      <c r="PSV129"/>
      <c r="PSW129"/>
      <c r="PSX129"/>
      <c r="PSY129"/>
      <c r="PSZ129"/>
      <c r="PTA129"/>
      <c r="PTB129"/>
      <c r="PTC129"/>
      <c r="PTD129"/>
      <c r="PTE129"/>
      <c r="PTF129"/>
      <c r="PTG129"/>
      <c r="PTH129"/>
      <c r="PTI129"/>
      <c r="PTJ129"/>
      <c r="PTK129"/>
      <c r="PTL129"/>
      <c r="PTM129"/>
      <c r="PTN129"/>
      <c r="PTO129"/>
      <c r="PTP129"/>
      <c r="PTQ129"/>
      <c r="PTR129"/>
      <c r="PTS129"/>
      <c r="PTT129"/>
      <c r="PTU129"/>
      <c r="PTV129"/>
      <c r="PTW129"/>
      <c r="PTX129"/>
      <c r="PTY129"/>
      <c r="PTZ129"/>
      <c r="PUA129"/>
      <c r="PUB129"/>
      <c r="PUC129"/>
      <c r="PUD129"/>
      <c r="PUE129"/>
      <c r="PUF129"/>
      <c r="PUG129"/>
      <c r="PUH129"/>
      <c r="PUI129"/>
      <c r="PUJ129"/>
      <c r="PUK129"/>
      <c r="PUL129"/>
      <c r="PUM129"/>
      <c r="PUN129"/>
      <c r="PUO129"/>
      <c r="PUP129"/>
      <c r="PUQ129"/>
      <c r="PUR129"/>
      <c r="PUS129"/>
      <c r="PUT129"/>
      <c r="PUU129"/>
      <c r="PUV129"/>
      <c r="PUW129"/>
      <c r="PUX129"/>
      <c r="PUY129"/>
      <c r="PUZ129"/>
      <c r="PVA129"/>
      <c r="PVB129"/>
      <c r="PVC129"/>
      <c r="PVD129"/>
      <c r="PVE129"/>
      <c r="PVF129"/>
      <c r="PVG129"/>
      <c r="PVH129"/>
      <c r="PVI129"/>
      <c r="PVJ129"/>
      <c r="PVK129"/>
      <c r="PVL129"/>
      <c r="PVM129"/>
      <c r="PVN129"/>
      <c r="PVO129"/>
      <c r="PVP129"/>
      <c r="PVQ129"/>
      <c r="PVR129"/>
      <c r="PVS129"/>
      <c r="PVT129"/>
      <c r="PVU129"/>
      <c r="PVV129"/>
      <c r="PVW129"/>
      <c r="PVX129"/>
      <c r="PVY129"/>
      <c r="PVZ129"/>
      <c r="PWA129"/>
      <c r="PWB129"/>
      <c r="PWC129"/>
      <c r="PWD129"/>
      <c r="PWE129"/>
      <c r="PWF129"/>
      <c r="PWG129"/>
      <c r="PWH129"/>
      <c r="PWI129"/>
      <c r="PWJ129"/>
      <c r="PWK129"/>
      <c r="PWL129"/>
      <c r="PWM129"/>
      <c r="PWN129"/>
      <c r="PWO129"/>
      <c r="PWP129"/>
      <c r="PWQ129"/>
      <c r="PWR129"/>
      <c r="PWS129"/>
      <c r="PWT129"/>
      <c r="PWU129"/>
      <c r="PWV129"/>
      <c r="PWW129"/>
      <c r="PWX129"/>
      <c r="PWY129"/>
      <c r="PWZ129"/>
      <c r="PXA129"/>
      <c r="PXB129"/>
      <c r="PXC129"/>
      <c r="PXD129"/>
      <c r="PXE129"/>
      <c r="PXF129"/>
      <c r="PXG129"/>
      <c r="PXH129"/>
      <c r="PXI129"/>
      <c r="PXJ129"/>
      <c r="PXK129"/>
      <c r="PXL129"/>
      <c r="PXM129"/>
      <c r="PXN129"/>
      <c r="PXO129"/>
      <c r="PXP129"/>
      <c r="PXQ129"/>
      <c r="PXR129"/>
      <c r="PXS129"/>
      <c r="PXT129"/>
      <c r="PXU129"/>
      <c r="PXV129"/>
      <c r="PXW129"/>
      <c r="PXX129"/>
      <c r="PXY129"/>
      <c r="PXZ129"/>
      <c r="PYA129"/>
      <c r="PYB129"/>
      <c r="PYC129"/>
      <c r="PYD129"/>
      <c r="PYE129"/>
      <c r="PYF129"/>
      <c r="PYG129"/>
      <c r="PYH129"/>
      <c r="PYI129"/>
      <c r="PYJ129"/>
      <c r="PYK129"/>
      <c r="PYL129"/>
      <c r="PYM129"/>
      <c r="PYN129"/>
      <c r="PYO129"/>
      <c r="PYP129"/>
      <c r="PYQ129"/>
      <c r="PYR129"/>
      <c r="PYS129"/>
      <c r="PYT129"/>
      <c r="PYU129"/>
      <c r="PYV129"/>
      <c r="PYW129"/>
      <c r="PYX129"/>
      <c r="PYY129"/>
      <c r="PYZ129"/>
      <c r="PZA129"/>
      <c r="PZB129"/>
      <c r="PZC129"/>
      <c r="PZD129"/>
      <c r="PZE129"/>
      <c r="PZF129"/>
      <c r="PZG129"/>
      <c r="PZH129"/>
      <c r="PZI129"/>
      <c r="PZJ129"/>
      <c r="PZK129"/>
      <c r="PZL129"/>
      <c r="PZM129"/>
      <c r="PZN129"/>
      <c r="PZO129"/>
      <c r="PZP129"/>
      <c r="PZQ129"/>
      <c r="PZR129"/>
      <c r="PZS129"/>
      <c r="PZT129"/>
      <c r="PZU129"/>
      <c r="PZV129"/>
      <c r="PZW129"/>
      <c r="PZX129"/>
      <c r="PZY129"/>
      <c r="PZZ129"/>
      <c r="QAA129"/>
      <c r="QAB129"/>
      <c r="QAC129"/>
      <c r="QAD129"/>
      <c r="QAE129"/>
      <c r="QAF129"/>
      <c r="QAG129"/>
      <c r="QAH129"/>
      <c r="QAI129"/>
      <c r="QAJ129"/>
      <c r="QAK129"/>
      <c r="QAL129"/>
      <c r="QAM129"/>
      <c r="QAN129"/>
      <c r="QAO129"/>
      <c r="QAP129"/>
      <c r="QAQ129"/>
      <c r="QAR129"/>
      <c r="QAS129"/>
      <c r="QAT129"/>
      <c r="QAU129"/>
      <c r="QAV129"/>
      <c r="QAW129"/>
      <c r="QAX129"/>
      <c r="QAY129"/>
      <c r="QAZ129"/>
      <c r="QBA129"/>
      <c r="QBB129"/>
      <c r="QBC129"/>
      <c r="QBD129"/>
      <c r="QBE129"/>
      <c r="QBF129"/>
      <c r="QBG129"/>
      <c r="QBH129"/>
      <c r="QBI129"/>
      <c r="QBJ129"/>
      <c r="QBK129"/>
      <c r="QBL129"/>
      <c r="QBM129"/>
      <c r="QBN129"/>
      <c r="QBO129"/>
      <c r="QBP129"/>
      <c r="QBQ129"/>
      <c r="QBR129"/>
      <c r="QBS129"/>
      <c r="QBT129"/>
      <c r="QBU129"/>
      <c r="QBV129"/>
      <c r="QBW129"/>
      <c r="QBX129"/>
      <c r="QBY129"/>
      <c r="QBZ129"/>
      <c r="QCA129"/>
      <c r="QCB129"/>
      <c r="QCC129"/>
      <c r="QCD129"/>
      <c r="QCE129"/>
      <c r="QCF129"/>
      <c r="QCG129"/>
      <c r="QCH129"/>
      <c r="QCI129"/>
      <c r="QCJ129"/>
      <c r="QCK129"/>
      <c r="QCL129"/>
      <c r="QCM129"/>
      <c r="QCN129"/>
      <c r="QCO129"/>
      <c r="QCP129"/>
      <c r="QCQ129"/>
      <c r="QCR129"/>
      <c r="QCS129"/>
      <c r="QCT129"/>
      <c r="QCU129"/>
      <c r="QCV129"/>
      <c r="QCW129"/>
      <c r="QCX129"/>
      <c r="QCY129"/>
      <c r="QCZ129"/>
      <c r="QDA129"/>
      <c r="QDB129"/>
      <c r="QDC129"/>
      <c r="QDD129"/>
      <c r="QDE129"/>
      <c r="QDF129"/>
      <c r="QDG129"/>
      <c r="QDH129"/>
      <c r="QDI129"/>
      <c r="QDJ129"/>
      <c r="QDK129"/>
      <c r="QDL129"/>
      <c r="QDM129"/>
      <c r="QDN129"/>
      <c r="QDO129"/>
      <c r="QDP129"/>
      <c r="QDQ129"/>
      <c r="QDR129"/>
      <c r="QDS129"/>
      <c r="QDT129"/>
      <c r="QDU129"/>
      <c r="QDV129"/>
      <c r="QDW129"/>
      <c r="QDX129"/>
      <c r="QDY129"/>
      <c r="QDZ129"/>
      <c r="QEA129"/>
      <c r="QEB129"/>
      <c r="QEC129"/>
      <c r="QED129"/>
      <c r="QEE129"/>
      <c r="QEF129"/>
      <c r="QEG129"/>
      <c r="QEH129"/>
      <c r="QEI129"/>
      <c r="QEJ129"/>
      <c r="QEK129"/>
      <c r="QEL129"/>
      <c r="QEM129"/>
      <c r="QEN129"/>
      <c r="QEO129"/>
      <c r="QEP129"/>
      <c r="QEQ129"/>
      <c r="QER129"/>
      <c r="QES129"/>
      <c r="QET129"/>
      <c r="QEU129"/>
      <c r="QEV129"/>
      <c r="QEW129"/>
      <c r="QEX129"/>
      <c r="QEY129"/>
      <c r="QEZ129"/>
      <c r="QFA129"/>
      <c r="QFB129"/>
      <c r="QFC129"/>
      <c r="QFD129"/>
      <c r="QFE129"/>
      <c r="QFF129"/>
      <c r="QFG129"/>
      <c r="QFH129"/>
      <c r="QFI129"/>
      <c r="QFJ129"/>
      <c r="QFK129"/>
      <c r="QFL129"/>
      <c r="QFM129"/>
      <c r="QFN129"/>
      <c r="QFO129"/>
      <c r="QFP129"/>
      <c r="QFQ129"/>
      <c r="QFR129"/>
      <c r="QFS129"/>
      <c r="QFT129"/>
      <c r="QFU129"/>
      <c r="QFV129"/>
      <c r="QFW129"/>
      <c r="QFX129"/>
      <c r="QFY129"/>
      <c r="QFZ129"/>
      <c r="QGA129"/>
      <c r="QGB129"/>
      <c r="QGC129"/>
      <c r="QGD129"/>
      <c r="QGE129"/>
      <c r="QGF129"/>
      <c r="QGG129"/>
      <c r="QGH129"/>
      <c r="QGI129"/>
      <c r="QGJ129"/>
      <c r="QGK129"/>
      <c r="QGL129"/>
      <c r="QGM129"/>
      <c r="QGN129"/>
      <c r="QGO129"/>
      <c r="QGP129"/>
      <c r="QGQ129"/>
      <c r="QGR129"/>
      <c r="QGS129"/>
      <c r="QGT129"/>
      <c r="QGU129"/>
      <c r="QGV129"/>
      <c r="QGW129"/>
      <c r="QGX129"/>
      <c r="QGY129"/>
      <c r="QGZ129"/>
      <c r="QHA129"/>
      <c r="QHB129"/>
      <c r="QHC129"/>
      <c r="QHD129"/>
      <c r="QHE129"/>
      <c r="QHF129"/>
      <c r="QHG129"/>
      <c r="QHH129"/>
      <c r="QHI129"/>
      <c r="QHJ129"/>
      <c r="QHK129"/>
      <c r="QHL129"/>
      <c r="QHM129"/>
      <c r="QHN129"/>
      <c r="QHO129"/>
      <c r="QHP129"/>
      <c r="QHQ129"/>
      <c r="QHR129"/>
      <c r="QHS129"/>
      <c r="QHT129"/>
      <c r="QHU129"/>
      <c r="QHV129"/>
      <c r="QHW129"/>
      <c r="QHX129"/>
      <c r="QHY129"/>
      <c r="QHZ129"/>
      <c r="QIA129"/>
      <c r="QIB129"/>
      <c r="QIC129"/>
      <c r="QID129"/>
      <c r="QIE129"/>
      <c r="QIF129"/>
      <c r="QIG129"/>
      <c r="QIH129"/>
      <c r="QII129"/>
      <c r="QIJ129"/>
      <c r="QIK129"/>
      <c r="QIL129"/>
      <c r="QIM129"/>
      <c r="QIN129"/>
      <c r="QIO129"/>
      <c r="QIP129"/>
      <c r="QIQ129"/>
      <c r="QIR129"/>
      <c r="QIS129"/>
      <c r="QIT129"/>
      <c r="QIU129"/>
      <c r="QIV129"/>
      <c r="QIW129"/>
      <c r="QIX129"/>
      <c r="QIY129"/>
      <c r="QIZ129"/>
      <c r="QJA129"/>
      <c r="QJB129"/>
      <c r="QJC129"/>
      <c r="QJD129"/>
      <c r="QJE129"/>
      <c r="QJF129"/>
      <c r="QJG129"/>
      <c r="QJH129"/>
      <c r="QJI129"/>
      <c r="QJJ129"/>
      <c r="QJK129"/>
      <c r="QJL129"/>
      <c r="QJM129"/>
      <c r="QJN129"/>
      <c r="QJO129"/>
      <c r="QJP129"/>
      <c r="QJQ129"/>
      <c r="QJR129"/>
      <c r="QJS129"/>
      <c r="QJT129"/>
      <c r="QJU129"/>
      <c r="QJV129"/>
      <c r="QJW129"/>
      <c r="QJX129"/>
      <c r="QJY129"/>
      <c r="QJZ129"/>
      <c r="QKA129"/>
      <c r="QKB129"/>
      <c r="QKC129"/>
      <c r="QKD129"/>
      <c r="QKE129"/>
      <c r="QKF129"/>
      <c r="QKG129"/>
      <c r="QKH129"/>
      <c r="QKI129"/>
      <c r="QKJ129"/>
      <c r="QKK129"/>
      <c r="QKL129"/>
      <c r="QKM129"/>
      <c r="QKN129"/>
      <c r="QKO129"/>
      <c r="QKP129"/>
      <c r="QKQ129"/>
      <c r="QKR129"/>
      <c r="QKS129"/>
      <c r="QKT129"/>
      <c r="QKU129"/>
      <c r="QKV129"/>
      <c r="QKW129"/>
      <c r="QKX129"/>
      <c r="QKY129"/>
      <c r="QKZ129"/>
      <c r="QLA129"/>
      <c r="QLB129"/>
      <c r="QLC129"/>
      <c r="QLD129"/>
      <c r="QLE129"/>
      <c r="QLF129"/>
      <c r="QLG129"/>
      <c r="QLH129"/>
      <c r="QLI129"/>
      <c r="QLJ129"/>
      <c r="QLK129"/>
      <c r="QLL129"/>
      <c r="QLM129"/>
      <c r="QLN129"/>
      <c r="QLO129"/>
      <c r="QLP129"/>
      <c r="QLQ129"/>
      <c r="QLR129"/>
      <c r="QLS129"/>
      <c r="QLT129"/>
      <c r="QLU129"/>
      <c r="QLV129"/>
      <c r="QLW129"/>
      <c r="QLX129"/>
      <c r="QLY129"/>
      <c r="QLZ129"/>
      <c r="QMA129"/>
      <c r="QMB129"/>
      <c r="QMC129"/>
      <c r="QMD129"/>
      <c r="QME129"/>
      <c r="QMF129"/>
      <c r="QMG129"/>
      <c r="QMH129"/>
      <c r="QMI129"/>
      <c r="QMJ129"/>
      <c r="QMK129"/>
      <c r="QML129"/>
      <c r="QMM129"/>
      <c r="QMN129"/>
      <c r="QMO129"/>
      <c r="QMP129"/>
      <c r="QMQ129"/>
      <c r="QMR129"/>
      <c r="QMS129"/>
      <c r="QMT129"/>
      <c r="QMU129"/>
      <c r="QMV129"/>
      <c r="QMW129"/>
      <c r="QMX129"/>
      <c r="QMY129"/>
      <c r="QMZ129"/>
      <c r="QNA129"/>
      <c r="QNB129"/>
      <c r="QNC129"/>
      <c r="QND129"/>
      <c r="QNE129"/>
      <c r="QNF129"/>
      <c r="QNG129"/>
      <c r="QNH129"/>
      <c r="QNI129"/>
      <c r="QNJ129"/>
      <c r="QNK129"/>
      <c r="QNL129"/>
      <c r="QNM129"/>
      <c r="QNN129"/>
      <c r="QNO129"/>
      <c r="QNP129"/>
      <c r="QNQ129"/>
      <c r="QNR129"/>
      <c r="QNS129"/>
      <c r="QNT129"/>
      <c r="QNU129"/>
      <c r="QNV129"/>
      <c r="QNW129"/>
      <c r="QNX129"/>
      <c r="QNY129"/>
      <c r="QNZ129"/>
      <c r="QOA129"/>
      <c r="QOB129"/>
      <c r="QOC129"/>
      <c r="QOD129"/>
      <c r="QOE129"/>
      <c r="QOF129"/>
      <c r="QOG129"/>
      <c r="QOH129"/>
      <c r="QOI129"/>
      <c r="QOJ129"/>
      <c r="QOK129"/>
      <c r="QOL129"/>
      <c r="QOM129"/>
      <c r="QON129"/>
      <c r="QOO129"/>
      <c r="QOP129"/>
      <c r="QOQ129"/>
      <c r="QOR129"/>
      <c r="QOS129"/>
      <c r="QOT129"/>
      <c r="QOU129"/>
      <c r="QOV129"/>
      <c r="QOW129"/>
      <c r="QOX129"/>
      <c r="QOY129"/>
      <c r="QOZ129"/>
      <c r="QPA129"/>
      <c r="QPB129"/>
      <c r="QPC129"/>
      <c r="QPD129"/>
      <c r="QPE129"/>
      <c r="QPF129"/>
      <c r="QPG129"/>
      <c r="QPH129"/>
      <c r="QPI129"/>
      <c r="QPJ129"/>
      <c r="QPK129"/>
      <c r="QPL129"/>
      <c r="QPM129"/>
      <c r="QPN129"/>
      <c r="QPO129"/>
      <c r="QPP129"/>
      <c r="QPQ129"/>
      <c r="QPR129"/>
      <c r="QPS129"/>
      <c r="QPT129"/>
      <c r="QPU129"/>
      <c r="QPV129"/>
      <c r="QPW129"/>
      <c r="QPX129"/>
      <c r="QPY129"/>
      <c r="QPZ129"/>
      <c r="QQA129"/>
      <c r="QQB129"/>
      <c r="QQC129"/>
      <c r="QQD129"/>
      <c r="QQE129"/>
      <c r="QQF129"/>
      <c r="QQG129"/>
      <c r="QQH129"/>
      <c r="QQI129"/>
      <c r="QQJ129"/>
      <c r="QQK129"/>
      <c r="QQL129"/>
      <c r="QQM129"/>
      <c r="QQN129"/>
      <c r="QQO129"/>
      <c r="QQP129"/>
      <c r="QQQ129"/>
      <c r="QQR129"/>
      <c r="QQS129"/>
      <c r="QQT129"/>
      <c r="QQU129"/>
      <c r="QQV129"/>
      <c r="QQW129"/>
      <c r="QQX129"/>
      <c r="QQY129"/>
      <c r="QQZ129"/>
      <c r="QRA129"/>
      <c r="QRB129"/>
      <c r="QRC129"/>
      <c r="QRD129"/>
      <c r="QRE129"/>
      <c r="QRF129"/>
      <c r="QRG129"/>
      <c r="QRH129"/>
      <c r="QRI129"/>
      <c r="QRJ129"/>
      <c r="QRK129"/>
      <c r="QRL129"/>
      <c r="QRM129"/>
      <c r="QRN129"/>
      <c r="QRO129"/>
      <c r="QRP129"/>
      <c r="QRQ129"/>
      <c r="QRR129"/>
      <c r="QRS129"/>
      <c r="QRT129"/>
      <c r="QRU129"/>
      <c r="QRV129"/>
      <c r="QRW129"/>
      <c r="QRX129"/>
      <c r="QRY129"/>
      <c r="QRZ129"/>
      <c r="QSA129"/>
      <c r="QSB129"/>
      <c r="QSC129"/>
      <c r="QSD129"/>
      <c r="QSE129"/>
      <c r="QSF129"/>
      <c r="QSG129"/>
      <c r="QSH129"/>
      <c r="QSI129"/>
      <c r="QSJ129"/>
      <c r="QSK129"/>
      <c r="QSL129"/>
      <c r="QSM129"/>
      <c r="QSN129"/>
      <c r="QSO129"/>
      <c r="QSP129"/>
      <c r="QSQ129"/>
      <c r="QSR129"/>
      <c r="QSS129"/>
      <c r="QST129"/>
      <c r="QSU129"/>
      <c r="QSV129"/>
      <c r="QSW129"/>
      <c r="QSX129"/>
      <c r="QSY129"/>
      <c r="QSZ129"/>
      <c r="QTA129"/>
      <c r="QTB129"/>
      <c r="QTC129"/>
      <c r="QTD129"/>
      <c r="QTE129"/>
      <c r="QTF129"/>
      <c r="QTG129"/>
      <c r="QTH129"/>
      <c r="QTI129"/>
      <c r="QTJ129"/>
      <c r="QTK129"/>
      <c r="QTL129"/>
      <c r="QTM129"/>
      <c r="QTN129"/>
      <c r="QTO129"/>
      <c r="QTP129"/>
      <c r="QTQ129"/>
      <c r="QTR129"/>
      <c r="QTS129"/>
      <c r="QTT129"/>
      <c r="QTU129"/>
      <c r="QTV129"/>
      <c r="QTW129"/>
      <c r="QTX129"/>
      <c r="QTY129"/>
      <c r="QTZ129"/>
      <c r="QUA129"/>
      <c r="QUB129"/>
      <c r="QUC129"/>
      <c r="QUD129"/>
      <c r="QUE129"/>
      <c r="QUF129"/>
      <c r="QUG129"/>
      <c r="QUH129"/>
      <c r="QUI129"/>
      <c r="QUJ129"/>
      <c r="QUK129"/>
      <c r="QUL129"/>
      <c r="QUM129"/>
      <c r="QUN129"/>
      <c r="QUO129"/>
      <c r="QUP129"/>
      <c r="QUQ129"/>
      <c r="QUR129"/>
      <c r="QUS129"/>
      <c r="QUT129"/>
      <c r="QUU129"/>
      <c r="QUV129"/>
      <c r="QUW129"/>
      <c r="QUX129"/>
      <c r="QUY129"/>
      <c r="QUZ129"/>
      <c r="QVA129"/>
      <c r="QVB129"/>
      <c r="QVC129"/>
      <c r="QVD129"/>
      <c r="QVE129"/>
      <c r="QVF129"/>
      <c r="QVG129"/>
      <c r="QVH129"/>
      <c r="QVI129"/>
      <c r="QVJ129"/>
      <c r="QVK129"/>
      <c r="QVL129"/>
      <c r="QVM129"/>
      <c r="QVN129"/>
      <c r="QVO129"/>
      <c r="QVP129"/>
      <c r="QVQ129"/>
      <c r="QVR129"/>
      <c r="QVS129"/>
      <c r="QVT129"/>
      <c r="QVU129"/>
      <c r="QVV129"/>
      <c r="QVW129"/>
      <c r="QVX129"/>
      <c r="QVY129"/>
      <c r="QVZ129"/>
      <c r="QWA129"/>
      <c r="QWB129"/>
      <c r="QWC129"/>
      <c r="QWD129"/>
      <c r="QWE129"/>
      <c r="QWF129"/>
      <c r="QWG129"/>
      <c r="QWH129"/>
      <c r="QWI129"/>
      <c r="QWJ129"/>
      <c r="QWK129"/>
      <c r="QWL129"/>
      <c r="QWM129"/>
      <c r="QWN129"/>
      <c r="QWO129"/>
      <c r="QWP129"/>
      <c r="QWQ129"/>
      <c r="QWR129"/>
      <c r="QWS129"/>
      <c r="QWT129"/>
      <c r="QWU129"/>
      <c r="QWV129"/>
      <c r="QWW129"/>
      <c r="QWX129"/>
      <c r="QWY129"/>
      <c r="QWZ129"/>
      <c r="QXA129"/>
      <c r="QXB129"/>
      <c r="QXC129"/>
      <c r="QXD129"/>
      <c r="QXE129"/>
      <c r="QXF129"/>
      <c r="QXG129"/>
      <c r="QXH129"/>
      <c r="QXI129"/>
      <c r="QXJ129"/>
      <c r="QXK129"/>
      <c r="QXL129"/>
      <c r="QXM129"/>
      <c r="QXN129"/>
      <c r="QXO129"/>
      <c r="QXP129"/>
      <c r="QXQ129"/>
      <c r="QXR129"/>
      <c r="QXS129"/>
      <c r="QXT129"/>
      <c r="QXU129"/>
      <c r="QXV129"/>
      <c r="QXW129"/>
      <c r="QXX129"/>
      <c r="QXY129"/>
      <c r="QXZ129"/>
      <c r="QYA129"/>
      <c r="QYB129"/>
      <c r="QYC129"/>
      <c r="QYD129"/>
      <c r="QYE129"/>
      <c r="QYF129"/>
      <c r="QYG129"/>
      <c r="QYH129"/>
      <c r="QYI129"/>
      <c r="QYJ129"/>
      <c r="QYK129"/>
      <c r="QYL129"/>
      <c r="QYM129"/>
      <c r="QYN129"/>
      <c r="QYO129"/>
      <c r="QYP129"/>
      <c r="QYQ129"/>
      <c r="QYR129"/>
      <c r="QYS129"/>
      <c r="QYT129"/>
      <c r="QYU129"/>
      <c r="QYV129"/>
      <c r="QYW129"/>
      <c r="QYX129"/>
      <c r="QYY129"/>
      <c r="QYZ129"/>
      <c r="QZA129"/>
      <c r="QZB129"/>
      <c r="QZC129"/>
      <c r="QZD129"/>
      <c r="QZE129"/>
      <c r="QZF129"/>
      <c r="QZG129"/>
      <c r="QZH129"/>
      <c r="QZI129"/>
      <c r="QZJ129"/>
      <c r="QZK129"/>
      <c r="QZL129"/>
      <c r="QZM129"/>
      <c r="QZN129"/>
      <c r="QZO129"/>
      <c r="QZP129"/>
      <c r="QZQ129"/>
      <c r="QZR129"/>
      <c r="QZS129"/>
      <c r="QZT129"/>
      <c r="QZU129"/>
      <c r="QZV129"/>
      <c r="QZW129"/>
      <c r="QZX129"/>
      <c r="QZY129"/>
      <c r="QZZ129"/>
      <c r="RAA129"/>
      <c r="RAB129"/>
      <c r="RAC129"/>
      <c r="RAD129"/>
      <c r="RAE129"/>
      <c r="RAF129"/>
      <c r="RAG129"/>
      <c r="RAH129"/>
      <c r="RAI129"/>
      <c r="RAJ129"/>
      <c r="RAK129"/>
      <c r="RAL129"/>
      <c r="RAM129"/>
      <c r="RAN129"/>
      <c r="RAO129"/>
      <c r="RAP129"/>
      <c r="RAQ129"/>
      <c r="RAR129"/>
      <c r="RAS129"/>
      <c r="RAT129"/>
      <c r="RAU129"/>
      <c r="RAV129"/>
      <c r="RAW129"/>
      <c r="RAX129"/>
      <c r="RAY129"/>
      <c r="RAZ129"/>
      <c r="RBA129"/>
      <c r="RBB129"/>
      <c r="RBC129"/>
      <c r="RBD129"/>
      <c r="RBE129"/>
      <c r="RBF129"/>
      <c r="RBG129"/>
      <c r="RBH129"/>
      <c r="RBI129"/>
      <c r="RBJ129"/>
      <c r="RBK129"/>
      <c r="RBL129"/>
      <c r="RBM129"/>
      <c r="RBN129"/>
      <c r="RBO129"/>
      <c r="RBP129"/>
      <c r="RBQ129"/>
      <c r="RBR129"/>
      <c r="RBS129"/>
      <c r="RBT129"/>
      <c r="RBU129"/>
      <c r="RBV129"/>
      <c r="RBW129"/>
      <c r="RBX129"/>
      <c r="RBY129"/>
      <c r="RBZ129"/>
      <c r="RCA129"/>
      <c r="RCB129"/>
      <c r="RCC129"/>
      <c r="RCD129"/>
      <c r="RCE129"/>
      <c r="RCF129"/>
      <c r="RCG129"/>
      <c r="RCH129"/>
      <c r="RCI129"/>
      <c r="RCJ129"/>
      <c r="RCK129"/>
      <c r="RCL129"/>
      <c r="RCM129"/>
      <c r="RCN129"/>
      <c r="RCO129"/>
      <c r="RCP129"/>
      <c r="RCQ129"/>
      <c r="RCR129"/>
      <c r="RCS129"/>
      <c r="RCT129"/>
      <c r="RCU129"/>
      <c r="RCV129"/>
      <c r="RCW129"/>
      <c r="RCX129"/>
      <c r="RCY129"/>
      <c r="RCZ129"/>
      <c r="RDA129"/>
      <c r="RDB129"/>
      <c r="RDC129"/>
      <c r="RDD129"/>
      <c r="RDE129"/>
      <c r="RDF129"/>
      <c r="RDG129"/>
      <c r="RDH129"/>
      <c r="RDI129"/>
      <c r="RDJ129"/>
      <c r="RDK129"/>
      <c r="RDL129"/>
      <c r="RDM129"/>
      <c r="RDN129"/>
      <c r="RDO129"/>
      <c r="RDP129"/>
      <c r="RDQ129"/>
      <c r="RDR129"/>
      <c r="RDS129"/>
      <c r="RDT129"/>
      <c r="RDU129"/>
      <c r="RDV129"/>
      <c r="RDW129"/>
      <c r="RDX129"/>
      <c r="RDY129"/>
      <c r="RDZ129"/>
      <c r="REA129"/>
      <c r="REB129"/>
      <c r="REC129"/>
      <c r="RED129"/>
      <c r="REE129"/>
      <c r="REF129"/>
      <c r="REG129"/>
      <c r="REH129"/>
      <c r="REI129"/>
      <c r="REJ129"/>
      <c r="REK129"/>
      <c r="REL129"/>
      <c r="REM129"/>
      <c r="REN129"/>
      <c r="REO129"/>
      <c r="REP129"/>
      <c r="REQ129"/>
      <c r="RER129"/>
      <c r="RES129"/>
      <c r="RET129"/>
      <c r="REU129"/>
      <c r="REV129"/>
      <c r="REW129"/>
      <c r="REX129"/>
      <c r="REY129"/>
      <c r="REZ129"/>
      <c r="RFA129"/>
      <c r="RFB129"/>
      <c r="RFC129"/>
      <c r="RFD129"/>
      <c r="RFE129"/>
      <c r="RFF129"/>
      <c r="RFG129"/>
      <c r="RFH129"/>
      <c r="RFI129"/>
      <c r="RFJ129"/>
      <c r="RFK129"/>
      <c r="RFL129"/>
      <c r="RFM129"/>
      <c r="RFN129"/>
      <c r="RFO129"/>
      <c r="RFP129"/>
      <c r="RFQ129"/>
      <c r="RFR129"/>
      <c r="RFS129"/>
      <c r="RFT129"/>
      <c r="RFU129"/>
      <c r="RFV129"/>
      <c r="RFW129"/>
      <c r="RFX129"/>
      <c r="RFY129"/>
      <c r="RFZ129"/>
      <c r="RGA129"/>
      <c r="RGB129"/>
      <c r="RGC129"/>
      <c r="RGD129"/>
      <c r="RGE129"/>
      <c r="RGF129"/>
      <c r="RGG129"/>
      <c r="RGH129"/>
      <c r="RGI129"/>
      <c r="RGJ129"/>
      <c r="RGK129"/>
      <c r="RGL129"/>
      <c r="RGM129"/>
      <c r="RGN129"/>
      <c r="RGO129"/>
      <c r="RGP129"/>
      <c r="RGQ129"/>
      <c r="RGR129"/>
      <c r="RGS129"/>
      <c r="RGT129"/>
      <c r="RGU129"/>
      <c r="RGV129"/>
      <c r="RGW129"/>
      <c r="RGX129"/>
      <c r="RGY129"/>
      <c r="RGZ129"/>
      <c r="RHA129"/>
      <c r="RHB129"/>
      <c r="RHC129"/>
      <c r="RHD129"/>
      <c r="RHE129"/>
      <c r="RHF129"/>
      <c r="RHG129"/>
      <c r="RHH129"/>
      <c r="RHI129"/>
      <c r="RHJ129"/>
      <c r="RHK129"/>
      <c r="RHL129"/>
      <c r="RHM129"/>
      <c r="RHN129"/>
      <c r="RHO129"/>
      <c r="RHP129"/>
      <c r="RHQ129"/>
      <c r="RHR129"/>
      <c r="RHS129"/>
      <c r="RHT129"/>
      <c r="RHU129"/>
      <c r="RHV129"/>
      <c r="RHW129"/>
      <c r="RHX129"/>
      <c r="RHY129"/>
      <c r="RHZ129"/>
      <c r="RIA129"/>
      <c r="RIB129"/>
      <c r="RIC129"/>
      <c r="RID129"/>
      <c r="RIE129"/>
      <c r="RIF129"/>
      <c r="RIG129"/>
      <c r="RIH129"/>
      <c r="RII129"/>
      <c r="RIJ129"/>
      <c r="RIK129"/>
      <c r="RIL129"/>
      <c r="RIM129"/>
      <c r="RIN129"/>
      <c r="RIO129"/>
      <c r="RIP129"/>
      <c r="RIQ129"/>
      <c r="RIR129"/>
      <c r="RIS129"/>
      <c r="RIT129"/>
      <c r="RIU129"/>
      <c r="RIV129"/>
      <c r="RIW129"/>
      <c r="RIX129"/>
      <c r="RIY129"/>
      <c r="RIZ129"/>
      <c r="RJA129"/>
      <c r="RJB129"/>
      <c r="RJC129"/>
      <c r="RJD129"/>
      <c r="RJE129"/>
      <c r="RJF129"/>
      <c r="RJG129"/>
      <c r="RJH129"/>
      <c r="RJI129"/>
      <c r="RJJ129"/>
      <c r="RJK129"/>
      <c r="RJL129"/>
      <c r="RJM129"/>
      <c r="RJN129"/>
      <c r="RJO129"/>
      <c r="RJP129"/>
      <c r="RJQ129"/>
      <c r="RJR129"/>
      <c r="RJS129"/>
      <c r="RJT129"/>
      <c r="RJU129"/>
      <c r="RJV129"/>
      <c r="RJW129"/>
      <c r="RJX129"/>
      <c r="RJY129"/>
      <c r="RJZ129"/>
      <c r="RKA129"/>
      <c r="RKB129"/>
      <c r="RKC129"/>
      <c r="RKD129"/>
      <c r="RKE129"/>
      <c r="RKF129"/>
      <c r="RKG129"/>
      <c r="RKH129"/>
      <c r="RKI129"/>
      <c r="RKJ129"/>
      <c r="RKK129"/>
      <c r="RKL129"/>
      <c r="RKM129"/>
      <c r="RKN129"/>
      <c r="RKO129"/>
      <c r="RKP129"/>
      <c r="RKQ129"/>
      <c r="RKR129"/>
      <c r="RKS129"/>
      <c r="RKT129"/>
      <c r="RKU129"/>
      <c r="RKV129"/>
      <c r="RKW129"/>
      <c r="RKX129"/>
      <c r="RKY129"/>
      <c r="RKZ129"/>
      <c r="RLA129"/>
      <c r="RLB129"/>
      <c r="RLC129"/>
      <c r="RLD129"/>
      <c r="RLE129"/>
      <c r="RLF129"/>
      <c r="RLG129"/>
      <c r="RLH129"/>
      <c r="RLI129"/>
      <c r="RLJ129"/>
      <c r="RLK129"/>
      <c r="RLL129"/>
      <c r="RLM129"/>
      <c r="RLN129"/>
      <c r="RLO129"/>
      <c r="RLP129"/>
      <c r="RLQ129"/>
      <c r="RLR129"/>
      <c r="RLS129"/>
      <c r="RLT129"/>
      <c r="RLU129"/>
      <c r="RLV129"/>
      <c r="RLW129"/>
      <c r="RLX129"/>
      <c r="RLY129"/>
      <c r="RLZ129"/>
      <c r="RMA129"/>
      <c r="RMB129"/>
      <c r="RMC129"/>
      <c r="RMD129"/>
      <c r="RME129"/>
      <c r="RMF129"/>
      <c r="RMG129"/>
      <c r="RMH129"/>
      <c r="RMI129"/>
      <c r="RMJ129"/>
      <c r="RMK129"/>
      <c r="RML129"/>
      <c r="RMM129"/>
      <c r="RMN129"/>
      <c r="RMO129"/>
      <c r="RMP129"/>
      <c r="RMQ129"/>
      <c r="RMR129"/>
      <c r="RMS129"/>
      <c r="RMT129"/>
      <c r="RMU129"/>
      <c r="RMV129"/>
      <c r="RMW129"/>
      <c r="RMX129"/>
      <c r="RMY129"/>
      <c r="RMZ129"/>
      <c r="RNA129"/>
      <c r="RNB129"/>
      <c r="RNC129"/>
      <c r="RND129"/>
      <c r="RNE129"/>
      <c r="RNF129"/>
      <c r="RNG129"/>
      <c r="RNH129"/>
      <c r="RNI129"/>
      <c r="RNJ129"/>
      <c r="RNK129"/>
      <c r="RNL129"/>
      <c r="RNM129"/>
      <c r="RNN129"/>
      <c r="RNO129"/>
      <c r="RNP129"/>
      <c r="RNQ129"/>
      <c r="RNR129"/>
      <c r="RNS129"/>
      <c r="RNT129"/>
      <c r="RNU129"/>
      <c r="RNV129"/>
      <c r="RNW129"/>
      <c r="RNX129"/>
      <c r="RNY129"/>
      <c r="RNZ129"/>
      <c r="ROA129"/>
      <c r="ROB129"/>
      <c r="ROC129"/>
      <c r="ROD129"/>
      <c r="ROE129"/>
      <c r="ROF129"/>
      <c r="ROG129"/>
      <c r="ROH129"/>
      <c r="ROI129"/>
      <c r="ROJ129"/>
      <c r="ROK129"/>
      <c r="ROL129"/>
      <c r="ROM129"/>
      <c r="RON129"/>
      <c r="ROO129"/>
      <c r="ROP129"/>
      <c r="ROQ129"/>
      <c r="ROR129"/>
      <c r="ROS129"/>
      <c r="ROT129"/>
      <c r="ROU129"/>
      <c r="ROV129"/>
      <c r="ROW129"/>
      <c r="ROX129"/>
      <c r="ROY129"/>
      <c r="ROZ129"/>
      <c r="RPA129"/>
      <c r="RPB129"/>
      <c r="RPC129"/>
      <c r="RPD129"/>
      <c r="RPE129"/>
      <c r="RPF129"/>
      <c r="RPG129"/>
      <c r="RPH129"/>
      <c r="RPI129"/>
      <c r="RPJ129"/>
      <c r="RPK129"/>
      <c r="RPL129"/>
      <c r="RPM129"/>
      <c r="RPN129"/>
      <c r="RPO129"/>
      <c r="RPP129"/>
      <c r="RPQ129"/>
      <c r="RPR129"/>
      <c r="RPS129"/>
      <c r="RPT129"/>
      <c r="RPU129"/>
      <c r="RPV129"/>
      <c r="RPW129"/>
      <c r="RPX129"/>
      <c r="RPY129"/>
      <c r="RPZ129"/>
      <c r="RQA129"/>
      <c r="RQB129"/>
      <c r="RQC129"/>
      <c r="RQD129"/>
      <c r="RQE129"/>
      <c r="RQF129"/>
      <c r="RQG129"/>
      <c r="RQH129"/>
      <c r="RQI129"/>
      <c r="RQJ129"/>
      <c r="RQK129"/>
      <c r="RQL129"/>
      <c r="RQM129"/>
      <c r="RQN129"/>
      <c r="RQO129"/>
      <c r="RQP129"/>
      <c r="RQQ129"/>
      <c r="RQR129"/>
      <c r="RQS129"/>
      <c r="RQT129"/>
      <c r="RQU129"/>
      <c r="RQV129"/>
      <c r="RQW129"/>
      <c r="RQX129"/>
      <c r="RQY129"/>
      <c r="RQZ129"/>
      <c r="RRA129"/>
      <c r="RRB129"/>
      <c r="RRC129"/>
      <c r="RRD129"/>
      <c r="RRE129"/>
      <c r="RRF129"/>
      <c r="RRG129"/>
      <c r="RRH129"/>
      <c r="RRI129"/>
      <c r="RRJ129"/>
      <c r="RRK129"/>
      <c r="RRL129"/>
      <c r="RRM129"/>
      <c r="RRN129"/>
      <c r="RRO129"/>
      <c r="RRP129"/>
      <c r="RRQ129"/>
      <c r="RRR129"/>
      <c r="RRS129"/>
      <c r="RRT129"/>
      <c r="RRU129"/>
      <c r="RRV129"/>
      <c r="RRW129"/>
      <c r="RRX129"/>
      <c r="RRY129"/>
      <c r="RRZ129"/>
      <c r="RSA129"/>
      <c r="RSB129"/>
      <c r="RSC129"/>
      <c r="RSD129"/>
      <c r="RSE129"/>
      <c r="RSF129"/>
      <c r="RSG129"/>
      <c r="RSH129"/>
      <c r="RSI129"/>
      <c r="RSJ129"/>
      <c r="RSK129"/>
      <c r="RSL129"/>
      <c r="RSM129"/>
      <c r="RSN129"/>
      <c r="RSO129"/>
      <c r="RSP129"/>
      <c r="RSQ129"/>
      <c r="RSR129"/>
      <c r="RSS129"/>
      <c r="RST129"/>
      <c r="RSU129"/>
      <c r="RSV129"/>
      <c r="RSW129"/>
      <c r="RSX129"/>
      <c r="RSY129"/>
      <c r="RSZ129"/>
      <c r="RTA129"/>
      <c r="RTB129"/>
      <c r="RTC129"/>
      <c r="RTD129"/>
      <c r="RTE129"/>
      <c r="RTF129"/>
      <c r="RTG129"/>
      <c r="RTH129"/>
      <c r="RTI129"/>
      <c r="RTJ129"/>
      <c r="RTK129"/>
      <c r="RTL129"/>
      <c r="RTM129"/>
      <c r="RTN129"/>
      <c r="RTO129"/>
      <c r="RTP129"/>
      <c r="RTQ129"/>
      <c r="RTR129"/>
      <c r="RTS129"/>
      <c r="RTT129"/>
      <c r="RTU129"/>
      <c r="RTV129"/>
      <c r="RTW129"/>
      <c r="RTX129"/>
      <c r="RTY129"/>
      <c r="RTZ129"/>
      <c r="RUA129"/>
      <c r="RUB129"/>
      <c r="RUC129"/>
      <c r="RUD129"/>
      <c r="RUE129"/>
      <c r="RUF129"/>
      <c r="RUG129"/>
      <c r="RUH129"/>
      <c r="RUI129"/>
      <c r="RUJ129"/>
      <c r="RUK129"/>
      <c r="RUL129"/>
      <c r="RUM129"/>
      <c r="RUN129"/>
      <c r="RUO129"/>
      <c r="RUP129"/>
      <c r="RUQ129"/>
      <c r="RUR129"/>
      <c r="RUS129"/>
      <c r="RUT129"/>
      <c r="RUU129"/>
      <c r="RUV129"/>
      <c r="RUW129"/>
      <c r="RUX129"/>
      <c r="RUY129"/>
      <c r="RUZ129"/>
      <c r="RVA129"/>
      <c r="RVB129"/>
      <c r="RVC129"/>
      <c r="RVD129"/>
      <c r="RVE129"/>
      <c r="RVF129"/>
      <c r="RVG129"/>
      <c r="RVH129"/>
      <c r="RVI129"/>
      <c r="RVJ129"/>
      <c r="RVK129"/>
      <c r="RVL129"/>
      <c r="RVM129"/>
      <c r="RVN129"/>
      <c r="RVO129"/>
      <c r="RVP129"/>
      <c r="RVQ129"/>
      <c r="RVR129"/>
      <c r="RVS129"/>
      <c r="RVT129"/>
      <c r="RVU129"/>
      <c r="RVV129"/>
      <c r="RVW129"/>
      <c r="RVX129"/>
      <c r="RVY129"/>
      <c r="RVZ129"/>
      <c r="RWA129"/>
      <c r="RWB129"/>
      <c r="RWC129"/>
      <c r="RWD129"/>
      <c r="RWE129"/>
      <c r="RWF129"/>
      <c r="RWG129"/>
      <c r="RWH129"/>
      <c r="RWI129"/>
      <c r="RWJ129"/>
      <c r="RWK129"/>
      <c r="RWL129"/>
      <c r="RWM129"/>
      <c r="RWN129"/>
      <c r="RWO129"/>
      <c r="RWP129"/>
      <c r="RWQ129"/>
      <c r="RWR129"/>
      <c r="RWS129"/>
      <c r="RWT129"/>
      <c r="RWU129"/>
      <c r="RWV129"/>
      <c r="RWW129"/>
      <c r="RWX129"/>
      <c r="RWY129"/>
      <c r="RWZ129"/>
      <c r="RXA129"/>
      <c r="RXB129"/>
      <c r="RXC129"/>
      <c r="RXD129"/>
      <c r="RXE129"/>
      <c r="RXF129"/>
      <c r="RXG129"/>
      <c r="RXH129"/>
      <c r="RXI129"/>
      <c r="RXJ129"/>
      <c r="RXK129"/>
      <c r="RXL129"/>
      <c r="RXM129"/>
      <c r="RXN129"/>
      <c r="RXO129"/>
      <c r="RXP129"/>
      <c r="RXQ129"/>
      <c r="RXR129"/>
      <c r="RXS129"/>
      <c r="RXT129"/>
      <c r="RXU129"/>
      <c r="RXV129"/>
      <c r="RXW129"/>
      <c r="RXX129"/>
      <c r="RXY129"/>
      <c r="RXZ129"/>
      <c r="RYA129"/>
      <c r="RYB129"/>
      <c r="RYC129"/>
      <c r="RYD129"/>
      <c r="RYE129"/>
      <c r="RYF129"/>
      <c r="RYG129"/>
      <c r="RYH129"/>
      <c r="RYI129"/>
      <c r="RYJ129"/>
      <c r="RYK129"/>
      <c r="RYL129"/>
      <c r="RYM129"/>
      <c r="RYN129"/>
      <c r="RYO129"/>
      <c r="RYP129"/>
      <c r="RYQ129"/>
      <c r="RYR129"/>
      <c r="RYS129"/>
      <c r="RYT129"/>
      <c r="RYU129"/>
      <c r="RYV129"/>
      <c r="RYW129"/>
      <c r="RYX129"/>
      <c r="RYY129"/>
      <c r="RYZ129"/>
      <c r="RZA129"/>
      <c r="RZB129"/>
      <c r="RZC129"/>
      <c r="RZD129"/>
      <c r="RZE129"/>
      <c r="RZF129"/>
      <c r="RZG129"/>
      <c r="RZH129"/>
      <c r="RZI129"/>
      <c r="RZJ129"/>
      <c r="RZK129"/>
      <c r="RZL129"/>
      <c r="RZM129"/>
      <c r="RZN129"/>
      <c r="RZO129"/>
      <c r="RZP129"/>
      <c r="RZQ129"/>
      <c r="RZR129"/>
      <c r="RZS129"/>
      <c r="RZT129"/>
      <c r="RZU129"/>
      <c r="RZV129"/>
      <c r="RZW129"/>
      <c r="RZX129"/>
      <c r="RZY129"/>
      <c r="RZZ129"/>
      <c r="SAA129"/>
      <c r="SAB129"/>
      <c r="SAC129"/>
      <c r="SAD129"/>
      <c r="SAE129"/>
      <c r="SAF129"/>
      <c r="SAG129"/>
      <c r="SAH129"/>
      <c r="SAI129"/>
      <c r="SAJ129"/>
      <c r="SAK129"/>
      <c r="SAL129"/>
      <c r="SAM129"/>
      <c r="SAN129"/>
      <c r="SAO129"/>
      <c r="SAP129"/>
      <c r="SAQ129"/>
      <c r="SAR129"/>
      <c r="SAS129"/>
      <c r="SAT129"/>
      <c r="SAU129"/>
      <c r="SAV129"/>
      <c r="SAW129"/>
      <c r="SAX129"/>
      <c r="SAY129"/>
      <c r="SAZ129"/>
      <c r="SBA129"/>
      <c r="SBB129"/>
      <c r="SBC129"/>
      <c r="SBD129"/>
      <c r="SBE129"/>
      <c r="SBF129"/>
      <c r="SBG129"/>
      <c r="SBH129"/>
      <c r="SBI129"/>
      <c r="SBJ129"/>
      <c r="SBK129"/>
      <c r="SBL129"/>
      <c r="SBM129"/>
      <c r="SBN129"/>
      <c r="SBO129"/>
      <c r="SBP129"/>
      <c r="SBQ129"/>
      <c r="SBR129"/>
      <c r="SBS129"/>
      <c r="SBT129"/>
      <c r="SBU129"/>
      <c r="SBV129"/>
      <c r="SBW129"/>
      <c r="SBX129"/>
      <c r="SBY129"/>
      <c r="SBZ129"/>
      <c r="SCA129"/>
      <c r="SCB129"/>
      <c r="SCC129"/>
      <c r="SCD129"/>
      <c r="SCE129"/>
      <c r="SCF129"/>
      <c r="SCG129"/>
      <c r="SCH129"/>
      <c r="SCI129"/>
      <c r="SCJ129"/>
      <c r="SCK129"/>
      <c r="SCL129"/>
      <c r="SCM129"/>
      <c r="SCN129"/>
      <c r="SCO129"/>
      <c r="SCP129"/>
      <c r="SCQ129"/>
      <c r="SCR129"/>
      <c r="SCS129"/>
      <c r="SCT129"/>
      <c r="SCU129"/>
      <c r="SCV129"/>
      <c r="SCW129"/>
      <c r="SCX129"/>
      <c r="SCY129"/>
      <c r="SCZ129"/>
      <c r="SDA129"/>
      <c r="SDB129"/>
      <c r="SDC129"/>
      <c r="SDD129"/>
      <c r="SDE129"/>
      <c r="SDF129"/>
      <c r="SDG129"/>
      <c r="SDH129"/>
      <c r="SDI129"/>
      <c r="SDJ129"/>
      <c r="SDK129"/>
      <c r="SDL129"/>
      <c r="SDM129"/>
      <c r="SDN129"/>
      <c r="SDO129"/>
      <c r="SDP129"/>
      <c r="SDQ129"/>
      <c r="SDR129"/>
      <c r="SDS129"/>
      <c r="SDT129"/>
      <c r="SDU129"/>
      <c r="SDV129"/>
      <c r="SDW129"/>
      <c r="SDX129"/>
      <c r="SDY129"/>
      <c r="SDZ129"/>
      <c r="SEA129"/>
      <c r="SEB129"/>
      <c r="SEC129"/>
      <c r="SED129"/>
      <c r="SEE129"/>
      <c r="SEF129"/>
      <c r="SEG129"/>
      <c r="SEH129"/>
      <c r="SEI129"/>
      <c r="SEJ129"/>
      <c r="SEK129"/>
      <c r="SEL129"/>
      <c r="SEM129"/>
      <c r="SEN129"/>
      <c r="SEO129"/>
      <c r="SEP129"/>
      <c r="SEQ129"/>
      <c r="SER129"/>
      <c r="SES129"/>
      <c r="SET129"/>
      <c r="SEU129"/>
      <c r="SEV129"/>
      <c r="SEW129"/>
      <c r="SEX129"/>
      <c r="SEY129"/>
      <c r="SEZ129"/>
      <c r="SFA129"/>
      <c r="SFB129"/>
      <c r="SFC129"/>
      <c r="SFD129"/>
      <c r="SFE129"/>
      <c r="SFF129"/>
      <c r="SFG129"/>
      <c r="SFH129"/>
      <c r="SFI129"/>
      <c r="SFJ129"/>
      <c r="SFK129"/>
      <c r="SFL129"/>
      <c r="SFM129"/>
      <c r="SFN129"/>
      <c r="SFO129"/>
      <c r="SFP129"/>
      <c r="SFQ129"/>
      <c r="SFR129"/>
      <c r="SFS129"/>
      <c r="SFT129"/>
      <c r="SFU129"/>
      <c r="SFV129"/>
      <c r="SFW129"/>
      <c r="SFX129"/>
      <c r="SFY129"/>
      <c r="SFZ129"/>
      <c r="SGA129"/>
      <c r="SGB129"/>
      <c r="SGC129"/>
      <c r="SGD129"/>
      <c r="SGE129"/>
      <c r="SGF129"/>
      <c r="SGG129"/>
      <c r="SGH129"/>
      <c r="SGI129"/>
      <c r="SGJ129"/>
      <c r="SGK129"/>
      <c r="SGL129"/>
      <c r="SGM129"/>
      <c r="SGN129"/>
      <c r="SGO129"/>
      <c r="SGP129"/>
      <c r="SGQ129"/>
      <c r="SGR129"/>
      <c r="SGS129"/>
      <c r="SGT129"/>
      <c r="SGU129"/>
      <c r="SGV129"/>
      <c r="SGW129"/>
      <c r="SGX129"/>
      <c r="SGY129"/>
      <c r="SGZ129"/>
      <c r="SHA129"/>
      <c r="SHB129"/>
      <c r="SHC129"/>
      <c r="SHD129"/>
      <c r="SHE129"/>
      <c r="SHF129"/>
      <c r="SHG129"/>
      <c r="SHH129"/>
      <c r="SHI129"/>
      <c r="SHJ129"/>
      <c r="SHK129"/>
      <c r="SHL129"/>
      <c r="SHM129"/>
      <c r="SHN129"/>
      <c r="SHO129"/>
      <c r="SHP129"/>
      <c r="SHQ129"/>
      <c r="SHR129"/>
      <c r="SHS129"/>
      <c r="SHT129"/>
      <c r="SHU129"/>
      <c r="SHV129"/>
      <c r="SHW129"/>
      <c r="SHX129"/>
      <c r="SHY129"/>
      <c r="SHZ129"/>
      <c r="SIA129"/>
      <c r="SIB129"/>
      <c r="SIC129"/>
      <c r="SID129"/>
      <c r="SIE129"/>
      <c r="SIF129"/>
      <c r="SIG129"/>
      <c r="SIH129"/>
      <c r="SII129"/>
      <c r="SIJ129"/>
      <c r="SIK129"/>
      <c r="SIL129"/>
      <c r="SIM129"/>
      <c r="SIN129"/>
      <c r="SIO129"/>
      <c r="SIP129"/>
      <c r="SIQ129"/>
      <c r="SIR129"/>
      <c r="SIS129"/>
      <c r="SIT129"/>
      <c r="SIU129"/>
      <c r="SIV129"/>
      <c r="SIW129"/>
      <c r="SIX129"/>
      <c r="SIY129"/>
      <c r="SIZ129"/>
      <c r="SJA129"/>
      <c r="SJB129"/>
      <c r="SJC129"/>
      <c r="SJD129"/>
      <c r="SJE129"/>
      <c r="SJF129"/>
      <c r="SJG129"/>
      <c r="SJH129"/>
      <c r="SJI129"/>
      <c r="SJJ129"/>
      <c r="SJK129"/>
      <c r="SJL129"/>
      <c r="SJM129"/>
      <c r="SJN129"/>
      <c r="SJO129"/>
      <c r="SJP129"/>
      <c r="SJQ129"/>
      <c r="SJR129"/>
      <c r="SJS129"/>
      <c r="SJT129"/>
      <c r="SJU129"/>
      <c r="SJV129"/>
      <c r="SJW129"/>
      <c r="SJX129"/>
      <c r="SJY129"/>
      <c r="SJZ129"/>
      <c r="SKA129"/>
      <c r="SKB129"/>
      <c r="SKC129"/>
      <c r="SKD129"/>
      <c r="SKE129"/>
      <c r="SKF129"/>
      <c r="SKG129"/>
      <c r="SKH129"/>
      <c r="SKI129"/>
      <c r="SKJ129"/>
      <c r="SKK129"/>
      <c r="SKL129"/>
      <c r="SKM129"/>
      <c r="SKN129"/>
      <c r="SKO129"/>
      <c r="SKP129"/>
      <c r="SKQ129"/>
      <c r="SKR129"/>
      <c r="SKS129"/>
      <c r="SKT129"/>
      <c r="SKU129"/>
      <c r="SKV129"/>
      <c r="SKW129"/>
      <c r="SKX129"/>
      <c r="SKY129"/>
      <c r="SKZ129"/>
      <c r="SLA129"/>
      <c r="SLB129"/>
      <c r="SLC129"/>
      <c r="SLD129"/>
      <c r="SLE129"/>
      <c r="SLF129"/>
      <c r="SLG129"/>
      <c r="SLH129"/>
      <c r="SLI129"/>
      <c r="SLJ129"/>
      <c r="SLK129"/>
      <c r="SLL129"/>
      <c r="SLM129"/>
      <c r="SLN129"/>
      <c r="SLO129"/>
      <c r="SLP129"/>
      <c r="SLQ129"/>
      <c r="SLR129"/>
      <c r="SLS129"/>
      <c r="SLT129"/>
      <c r="SLU129"/>
      <c r="SLV129"/>
      <c r="SLW129"/>
      <c r="SLX129"/>
      <c r="SLY129"/>
      <c r="SLZ129"/>
      <c r="SMA129"/>
      <c r="SMB129"/>
      <c r="SMC129"/>
      <c r="SMD129"/>
      <c r="SME129"/>
      <c r="SMF129"/>
      <c r="SMG129"/>
      <c r="SMH129"/>
      <c r="SMI129"/>
      <c r="SMJ129"/>
      <c r="SMK129"/>
      <c r="SML129"/>
      <c r="SMM129"/>
      <c r="SMN129"/>
      <c r="SMO129"/>
      <c r="SMP129"/>
      <c r="SMQ129"/>
      <c r="SMR129"/>
      <c r="SMS129"/>
      <c r="SMT129"/>
      <c r="SMU129"/>
      <c r="SMV129"/>
      <c r="SMW129"/>
      <c r="SMX129"/>
      <c r="SMY129"/>
      <c r="SMZ129"/>
      <c r="SNA129"/>
      <c r="SNB129"/>
      <c r="SNC129"/>
      <c r="SND129"/>
      <c r="SNE129"/>
      <c r="SNF129"/>
      <c r="SNG129"/>
      <c r="SNH129"/>
      <c r="SNI129"/>
      <c r="SNJ129"/>
      <c r="SNK129"/>
      <c r="SNL129"/>
      <c r="SNM129"/>
      <c r="SNN129"/>
      <c r="SNO129"/>
      <c r="SNP129"/>
      <c r="SNQ129"/>
      <c r="SNR129"/>
      <c r="SNS129"/>
      <c r="SNT129"/>
      <c r="SNU129"/>
      <c r="SNV129"/>
      <c r="SNW129"/>
      <c r="SNX129"/>
      <c r="SNY129"/>
      <c r="SNZ129"/>
      <c r="SOA129"/>
      <c r="SOB129"/>
      <c r="SOC129"/>
      <c r="SOD129"/>
      <c r="SOE129"/>
      <c r="SOF129"/>
      <c r="SOG129"/>
      <c r="SOH129"/>
      <c r="SOI129"/>
      <c r="SOJ129"/>
      <c r="SOK129"/>
      <c r="SOL129"/>
      <c r="SOM129"/>
      <c r="SON129"/>
      <c r="SOO129"/>
      <c r="SOP129"/>
      <c r="SOQ129"/>
      <c r="SOR129"/>
      <c r="SOS129"/>
      <c r="SOT129"/>
      <c r="SOU129"/>
      <c r="SOV129"/>
      <c r="SOW129"/>
      <c r="SOX129"/>
      <c r="SOY129"/>
      <c r="SOZ129"/>
      <c r="SPA129"/>
      <c r="SPB129"/>
      <c r="SPC129"/>
      <c r="SPD129"/>
      <c r="SPE129"/>
      <c r="SPF129"/>
      <c r="SPG129"/>
      <c r="SPH129"/>
      <c r="SPI129"/>
      <c r="SPJ129"/>
      <c r="SPK129"/>
      <c r="SPL129"/>
      <c r="SPM129"/>
      <c r="SPN129"/>
      <c r="SPO129"/>
      <c r="SPP129"/>
      <c r="SPQ129"/>
      <c r="SPR129"/>
      <c r="SPS129"/>
      <c r="SPT129"/>
      <c r="SPU129"/>
      <c r="SPV129"/>
      <c r="SPW129"/>
      <c r="SPX129"/>
      <c r="SPY129"/>
      <c r="SPZ129"/>
      <c r="SQA129"/>
      <c r="SQB129"/>
      <c r="SQC129"/>
      <c r="SQD129"/>
      <c r="SQE129"/>
      <c r="SQF129"/>
      <c r="SQG129"/>
      <c r="SQH129"/>
      <c r="SQI129"/>
      <c r="SQJ129"/>
      <c r="SQK129"/>
      <c r="SQL129"/>
      <c r="SQM129"/>
      <c r="SQN129"/>
      <c r="SQO129"/>
      <c r="SQP129"/>
      <c r="SQQ129"/>
      <c r="SQR129"/>
      <c r="SQS129"/>
      <c r="SQT129"/>
      <c r="SQU129"/>
      <c r="SQV129"/>
      <c r="SQW129"/>
      <c r="SQX129"/>
      <c r="SQY129"/>
      <c r="SQZ129"/>
      <c r="SRA129"/>
      <c r="SRB129"/>
      <c r="SRC129"/>
      <c r="SRD129"/>
      <c r="SRE129"/>
      <c r="SRF129"/>
      <c r="SRG129"/>
      <c r="SRH129"/>
      <c r="SRI129"/>
      <c r="SRJ129"/>
      <c r="SRK129"/>
      <c r="SRL129"/>
      <c r="SRM129"/>
      <c r="SRN129"/>
      <c r="SRO129"/>
      <c r="SRP129"/>
      <c r="SRQ129"/>
      <c r="SRR129"/>
      <c r="SRS129"/>
      <c r="SRT129"/>
      <c r="SRU129"/>
      <c r="SRV129"/>
      <c r="SRW129"/>
      <c r="SRX129"/>
      <c r="SRY129"/>
      <c r="SRZ129"/>
      <c r="SSA129"/>
      <c r="SSB129"/>
      <c r="SSC129"/>
      <c r="SSD129"/>
      <c r="SSE129"/>
      <c r="SSF129"/>
      <c r="SSG129"/>
      <c r="SSH129"/>
      <c r="SSI129"/>
      <c r="SSJ129"/>
      <c r="SSK129"/>
      <c r="SSL129"/>
      <c r="SSM129"/>
      <c r="SSN129"/>
      <c r="SSO129"/>
      <c r="SSP129"/>
      <c r="SSQ129"/>
      <c r="SSR129"/>
      <c r="SSS129"/>
      <c r="SST129"/>
      <c r="SSU129"/>
      <c r="SSV129"/>
      <c r="SSW129"/>
      <c r="SSX129"/>
      <c r="SSY129"/>
      <c r="SSZ129"/>
      <c r="STA129"/>
      <c r="STB129"/>
      <c r="STC129"/>
      <c r="STD129"/>
      <c r="STE129"/>
      <c r="STF129"/>
      <c r="STG129"/>
      <c r="STH129"/>
      <c r="STI129"/>
      <c r="STJ129"/>
      <c r="STK129"/>
      <c r="STL129"/>
      <c r="STM129"/>
      <c r="STN129"/>
      <c r="STO129"/>
      <c r="STP129"/>
      <c r="STQ129"/>
      <c r="STR129"/>
      <c r="STS129"/>
      <c r="STT129"/>
      <c r="STU129"/>
      <c r="STV129"/>
      <c r="STW129"/>
      <c r="STX129"/>
      <c r="STY129"/>
      <c r="STZ129"/>
      <c r="SUA129"/>
      <c r="SUB129"/>
      <c r="SUC129"/>
      <c r="SUD129"/>
      <c r="SUE129"/>
      <c r="SUF129"/>
      <c r="SUG129"/>
      <c r="SUH129"/>
      <c r="SUI129"/>
      <c r="SUJ129"/>
      <c r="SUK129"/>
      <c r="SUL129"/>
      <c r="SUM129"/>
      <c r="SUN129"/>
      <c r="SUO129"/>
      <c r="SUP129"/>
      <c r="SUQ129"/>
      <c r="SUR129"/>
      <c r="SUS129"/>
      <c r="SUT129"/>
      <c r="SUU129"/>
      <c r="SUV129"/>
      <c r="SUW129"/>
      <c r="SUX129"/>
      <c r="SUY129"/>
      <c r="SUZ129"/>
      <c r="SVA129"/>
      <c r="SVB129"/>
      <c r="SVC129"/>
      <c r="SVD129"/>
      <c r="SVE129"/>
      <c r="SVF129"/>
      <c r="SVG129"/>
      <c r="SVH129"/>
      <c r="SVI129"/>
      <c r="SVJ129"/>
      <c r="SVK129"/>
      <c r="SVL129"/>
      <c r="SVM129"/>
      <c r="SVN129"/>
      <c r="SVO129"/>
      <c r="SVP129"/>
      <c r="SVQ129"/>
      <c r="SVR129"/>
      <c r="SVS129"/>
      <c r="SVT129"/>
      <c r="SVU129"/>
      <c r="SVV129"/>
      <c r="SVW129"/>
      <c r="SVX129"/>
      <c r="SVY129"/>
      <c r="SVZ129"/>
      <c r="SWA129"/>
      <c r="SWB129"/>
      <c r="SWC129"/>
      <c r="SWD129"/>
      <c r="SWE129"/>
      <c r="SWF129"/>
      <c r="SWG129"/>
      <c r="SWH129"/>
      <c r="SWI129"/>
      <c r="SWJ129"/>
      <c r="SWK129"/>
      <c r="SWL129"/>
      <c r="SWM129"/>
      <c r="SWN129"/>
      <c r="SWO129"/>
      <c r="SWP129"/>
      <c r="SWQ129"/>
      <c r="SWR129"/>
      <c r="SWS129"/>
      <c r="SWT129"/>
      <c r="SWU129"/>
      <c r="SWV129"/>
      <c r="SWW129"/>
      <c r="SWX129"/>
      <c r="SWY129"/>
      <c r="SWZ129"/>
      <c r="SXA129"/>
      <c r="SXB129"/>
      <c r="SXC129"/>
      <c r="SXD129"/>
      <c r="SXE129"/>
      <c r="SXF129"/>
      <c r="SXG129"/>
      <c r="SXH129"/>
      <c r="SXI129"/>
      <c r="SXJ129"/>
      <c r="SXK129"/>
      <c r="SXL129"/>
      <c r="SXM129"/>
      <c r="SXN129"/>
      <c r="SXO129"/>
      <c r="SXP129"/>
      <c r="SXQ129"/>
      <c r="SXR129"/>
      <c r="SXS129"/>
      <c r="SXT129"/>
      <c r="SXU129"/>
      <c r="SXV129"/>
      <c r="SXW129"/>
      <c r="SXX129"/>
      <c r="SXY129"/>
      <c r="SXZ129"/>
      <c r="SYA129"/>
      <c r="SYB129"/>
      <c r="SYC129"/>
      <c r="SYD129"/>
      <c r="SYE129"/>
      <c r="SYF129"/>
      <c r="SYG129"/>
      <c r="SYH129"/>
      <c r="SYI129"/>
      <c r="SYJ129"/>
      <c r="SYK129"/>
      <c r="SYL129"/>
      <c r="SYM129"/>
      <c r="SYN129"/>
      <c r="SYO129"/>
      <c r="SYP129"/>
      <c r="SYQ129"/>
      <c r="SYR129"/>
      <c r="SYS129"/>
      <c r="SYT129"/>
      <c r="SYU129"/>
      <c r="SYV129"/>
      <c r="SYW129"/>
      <c r="SYX129"/>
      <c r="SYY129"/>
      <c r="SYZ129"/>
      <c r="SZA129"/>
      <c r="SZB129"/>
      <c r="SZC129"/>
      <c r="SZD129"/>
      <c r="SZE129"/>
      <c r="SZF129"/>
      <c r="SZG129"/>
      <c r="SZH129"/>
      <c r="SZI129"/>
      <c r="SZJ129"/>
      <c r="SZK129"/>
      <c r="SZL129"/>
      <c r="SZM129"/>
      <c r="SZN129"/>
      <c r="SZO129"/>
      <c r="SZP129"/>
      <c r="SZQ129"/>
      <c r="SZR129"/>
      <c r="SZS129"/>
      <c r="SZT129"/>
      <c r="SZU129"/>
      <c r="SZV129"/>
      <c r="SZW129"/>
      <c r="SZX129"/>
      <c r="SZY129"/>
      <c r="SZZ129"/>
      <c r="TAA129"/>
      <c r="TAB129"/>
      <c r="TAC129"/>
      <c r="TAD129"/>
      <c r="TAE129"/>
      <c r="TAF129"/>
      <c r="TAG129"/>
      <c r="TAH129"/>
      <c r="TAI129"/>
      <c r="TAJ129"/>
      <c r="TAK129"/>
      <c r="TAL129"/>
      <c r="TAM129"/>
      <c r="TAN129"/>
      <c r="TAO129"/>
      <c r="TAP129"/>
      <c r="TAQ129"/>
      <c r="TAR129"/>
      <c r="TAS129"/>
      <c r="TAT129"/>
      <c r="TAU129"/>
      <c r="TAV129"/>
      <c r="TAW129"/>
      <c r="TAX129"/>
      <c r="TAY129"/>
      <c r="TAZ129"/>
      <c r="TBA129"/>
      <c r="TBB129"/>
      <c r="TBC129"/>
      <c r="TBD129"/>
      <c r="TBE129"/>
      <c r="TBF129"/>
      <c r="TBG129"/>
      <c r="TBH129"/>
      <c r="TBI129"/>
      <c r="TBJ129"/>
      <c r="TBK129"/>
      <c r="TBL129"/>
      <c r="TBM129"/>
      <c r="TBN129"/>
      <c r="TBO129"/>
      <c r="TBP129"/>
      <c r="TBQ129"/>
      <c r="TBR129"/>
      <c r="TBS129"/>
      <c r="TBT129"/>
      <c r="TBU129"/>
      <c r="TBV129"/>
      <c r="TBW129"/>
      <c r="TBX129"/>
      <c r="TBY129"/>
      <c r="TBZ129"/>
      <c r="TCA129"/>
      <c r="TCB129"/>
      <c r="TCC129"/>
      <c r="TCD129"/>
      <c r="TCE129"/>
      <c r="TCF129"/>
      <c r="TCG129"/>
      <c r="TCH129"/>
      <c r="TCI129"/>
      <c r="TCJ129"/>
      <c r="TCK129"/>
      <c r="TCL129"/>
      <c r="TCM129"/>
      <c r="TCN129"/>
      <c r="TCO129"/>
      <c r="TCP129"/>
      <c r="TCQ129"/>
      <c r="TCR129"/>
      <c r="TCS129"/>
      <c r="TCT129"/>
      <c r="TCU129"/>
      <c r="TCV129"/>
      <c r="TCW129"/>
      <c r="TCX129"/>
      <c r="TCY129"/>
      <c r="TCZ129"/>
      <c r="TDA129"/>
      <c r="TDB129"/>
      <c r="TDC129"/>
      <c r="TDD129"/>
      <c r="TDE129"/>
      <c r="TDF129"/>
      <c r="TDG129"/>
      <c r="TDH129"/>
      <c r="TDI129"/>
      <c r="TDJ129"/>
      <c r="TDK129"/>
      <c r="TDL129"/>
      <c r="TDM129"/>
      <c r="TDN129"/>
      <c r="TDO129"/>
      <c r="TDP129"/>
      <c r="TDQ129"/>
      <c r="TDR129"/>
      <c r="TDS129"/>
      <c r="TDT129"/>
      <c r="TDU129"/>
      <c r="TDV129"/>
      <c r="TDW129"/>
      <c r="TDX129"/>
      <c r="TDY129"/>
      <c r="TDZ129"/>
      <c r="TEA129"/>
      <c r="TEB129"/>
      <c r="TEC129"/>
      <c r="TED129"/>
      <c r="TEE129"/>
      <c r="TEF129"/>
      <c r="TEG129"/>
      <c r="TEH129"/>
      <c r="TEI129"/>
      <c r="TEJ129"/>
      <c r="TEK129"/>
      <c r="TEL129"/>
      <c r="TEM129"/>
      <c r="TEN129"/>
      <c r="TEO129"/>
      <c r="TEP129"/>
      <c r="TEQ129"/>
      <c r="TER129"/>
      <c r="TES129"/>
      <c r="TET129"/>
      <c r="TEU129"/>
      <c r="TEV129"/>
      <c r="TEW129"/>
      <c r="TEX129"/>
      <c r="TEY129"/>
      <c r="TEZ129"/>
      <c r="TFA129"/>
      <c r="TFB129"/>
      <c r="TFC129"/>
      <c r="TFD129"/>
      <c r="TFE129"/>
      <c r="TFF129"/>
      <c r="TFG129"/>
      <c r="TFH129"/>
      <c r="TFI129"/>
      <c r="TFJ129"/>
      <c r="TFK129"/>
      <c r="TFL129"/>
      <c r="TFM129"/>
      <c r="TFN129"/>
      <c r="TFO129"/>
      <c r="TFP129"/>
      <c r="TFQ129"/>
      <c r="TFR129"/>
      <c r="TFS129"/>
      <c r="TFT129"/>
      <c r="TFU129"/>
      <c r="TFV129"/>
      <c r="TFW129"/>
      <c r="TFX129"/>
      <c r="TFY129"/>
      <c r="TFZ129"/>
      <c r="TGA129"/>
      <c r="TGB129"/>
      <c r="TGC129"/>
      <c r="TGD129"/>
      <c r="TGE129"/>
      <c r="TGF129"/>
      <c r="TGG129"/>
      <c r="TGH129"/>
      <c r="TGI129"/>
      <c r="TGJ129"/>
      <c r="TGK129"/>
      <c r="TGL129"/>
      <c r="TGM129"/>
      <c r="TGN129"/>
      <c r="TGO129"/>
      <c r="TGP129"/>
      <c r="TGQ129"/>
      <c r="TGR129"/>
      <c r="TGS129"/>
      <c r="TGT129"/>
      <c r="TGU129"/>
      <c r="TGV129"/>
      <c r="TGW129"/>
      <c r="TGX129"/>
      <c r="TGY129"/>
      <c r="TGZ129"/>
      <c r="THA129"/>
      <c r="THB129"/>
      <c r="THC129"/>
      <c r="THD129"/>
      <c r="THE129"/>
      <c r="THF129"/>
      <c r="THG129"/>
      <c r="THH129"/>
      <c r="THI129"/>
      <c r="THJ129"/>
      <c r="THK129"/>
      <c r="THL129"/>
      <c r="THM129"/>
      <c r="THN129"/>
      <c r="THO129"/>
      <c r="THP129"/>
      <c r="THQ129"/>
      <c r="THR129"/>
      <c r="THS129"/>
      <c r="THT129"/>
      <c r="THU129"/>
      <c r="THV129"/>
      <c r="THW129"/>
      <c r="THX129"/>
      <c r="THY129"/>
      <c r="THZ129"/>
      <c r="TIA129"/>
      <c r="TIB129"/>
      <c r="TIC129"/>
      <c r="TID129"/>
      <c r="TIE129"/>
      <c r="TIF129"/>
      <c r="TIG129"/>
      <c r="TIH129"/>
      <c r="TII129"/>
      <c r="TIJ129"/>
      <c r="TIK129"/>
      <c r="TIL129"/>
      <c r="TIM129"/>
      <c r="TIN129"/>
      <c r="TIO129"/>
      <c r="TIP129"/>
      <c r="TIQ129"/>
      <c r="TIR129"/>
      <c r="TIS129"/>
      <c r="TIT129"/>
      <c r="TIU129"/>
      <c r="TIV129"/>
      <c r="TIW129"/>
      <c r="TIX129"/>
      <c r="TIY129"/>
      <c r="TIZ129"/>
      <c r="TJA129"/>
      <c r="TJB129"/>
      <c r="TJC129"/>
      <c r="TJD129"/>
      <c r="TJE129"/>
      <c r="TJF129"/>
      <c r="TJG129"/>
      <c r="TJH129"/>
      <c r="TJI129"/>
      <c r="TJJ129"/>
      <c r="TJK129"/>
      <c r="TJL129"/>
      <c r="TJM129"/>
      <c r="TJN129"/>
      <c r="TJO129"/>
      <c r="TJP129"/>
      <c r="TJQ129"/>
      <c r="TJR129"/>
      <c r="TJS129"/>
      <c r="TJT129"/>
      <c r="TJU129"/>
      <c r="TJV129"/>
      <c r="TJW129"/>
      <c r="TJX129"/>
      <c r="TJY129"/>
      <c r="TJZ129"/>
      <c r="TKA129"/>
      <c r="TKB129"/>
      <c r="TKC129"/>
      <c r="TKD129"/>
      <c r="TKE129"/>
      <c r="TKF129"/>
      <c r="TKG129"/>
      <c r="TKH129"/>
      <c r="TKI129"/>
      <c r="TKJ129"/>
      <c r="TKK129"/>
      <c r="TKL129"/>
      <c r="TKM129"/>
      <c r="TKN129"/>
      <c r="TKO129"/>
      <c r="TKP129"/>
      <c r="TKQ129"/>
      <c r="TKR129"/>
      <c r="TKS129"/>
      <c r="TKT129"/>
      <c r="TKU129"/>
      <c r="TKV129"/>
      <c r="TKW129"/>
      <c r="TKX129"/>
      <c r="TKY129"/>
      <c r="TKZ129"/>
      <c r="TLA129"/>
      <c r="TLB129"/>
      <c r="TLC129"/>
      <c r="TLD129"/>
      <c r="TLE129"/>
      <c r="TLF129"/>
      <c r="TLG129"/>
      <c r="TLH129"/>
      <c r="TLI129"/>
      <c r="TLJ129"/>
      <c r="TLK129"/>
      <c r="TLL129"/>
      <c r="TLM129"/>
      <c r="TLN129"/>
      <c r="TLO129"/>
      <c r="TLP129"/>
      <c r="TLQ129"/>
      <c r="TLR129"/>
      <c r="TLS129"/>
      <c r="TLT129"/>
      <c r="TLU129"/>
      <c r="TLV129"/>
      <c r="TLW129"/>
      <c r="TLX129"/>
      <c r="TLY129"/>
      <c r="TLZ129"/>
      <c r="TMA129"/>
      <c r="TMB129"/>
      <c r="TMC129"/>
      <c r="TMD129"/>
      <c r="TME129"/>
      <c r="TMF129"/>
      <c r="TMG129"/>
      <c r="TMH129"/>
      <c r="TMI129"/>
      <c r="TMJ129"/>
      <c r="TMK129"/>
      <c r="TML129"/>
      <c r="TMM129"/>
      <c r="TMN129"/>
      <c r="TMO129"/>
      <c r="TMP129"/>
      <c r="TMQ129"/>
      <c r="TMR129"/>
      <c r="TMS129"/>
      <c r="TMT129"/>
      <c r="TMU129"/>
      <c r="TMV129"/>
      <c r="TMW129"/>
      <c r="TMX129"/>
      <c r="TMY129"/>
      <c r="TMZ129"/>
      <c r="TNA129"/>
      <c r="TNB129"/>
      <c r="TNC129"/>
      <c r="TND129"/>
      <c r="TNE129"/>
      <c r="TNF129"/>
      <c r="TNG129"/>
      <c r="TNH129"/>
      <c r="TNI129"/>
      <c r="TNJ129"/>
      <c r="TNK129"/>
      <c r="TNL129"/>
      <c r="TNM129"/>
      <c r="TNN129"/>
      <c r="TNO129"/>
      <c r="TNP129"/>
      <c r="TNQ129"/>
      <c r="TNR129"/>
      <c r="TNS129"/>
      <c r="TNT129"/>
      <c r="TNU129"/>
      <c r="TNV129"/>
      <c r="TNW129"/>
      <c r="TNX129"/>
      <c r="TNY129"/>
      <c r="TNZ129"/>
      <c r="TOA129"/>
      <c r="TOB129"/>
      <c r="TOC129"/>
      <c r="TOD129"/>
      <c r="TOE129"/>
      <c r="TOF129"/>
      <c r="TOG129"/>
      <c r="TOH129"/>
      <c r="TOI129"/>
      <c r="TOJ129"/>
      <c r="TOK129"/>
      <c r="TOL129"/>
      <c r="TOM129"/>
      <c r="TON129"/>
      <c r="TOO129"/>
      <c r="TOP129"/>
      <c r="TOQ129"/>
      <c r="TOR129"/>
      <c r="TOS129"/>
      <c r="TOT129"/>
      <c r="TOU129"/>
      <c r="TOV129"/>
      <c r="TOW129"/>
      <c r="TOX129"/>
      <c r="TOY129"/>
      <c r="TOZ129"/>
      <c r="TPA129"/>
      <c r="TPB129"/>
      <c r="TPC129"/>
      <c r="TPD129"/>
      <c r="TPE129"/>
      <c r="TPF129"/>
      <c r="TPG129"/>
      <c r="TPH129"/>
      <c r="TPI129"/>
      <c r="TPJ129"/>
      <c r="TPK129"/>
      <c r="TPL129"/>
      <c r="TPM129"/>
      <c r="TPN129"/>
      <c r="TPO129"/>
      <c r="TPP129"/>
      <c r="TPQ129"/>
      <c r="TPR129"/>
      <c r="TPS129"/>
      <c r="TPT129"/>
      <c r="TPU129"/>
      <c r="TPV129"/>
      <c r="TPW129"/>
      <c r="TPX129"/>
      <c r="TPY129"/>
      <c r="TPZ129"/>
      <c r="TQA129"/>
      <c r="TQB129"/>
      <c r="TQC129"/>
      <c r="TQD129"/>
      <c r="TQE129"/>
      <c r="TQF129"/>
      <c r="TQG129"/>
      <c r="TQH129"/>
      <c r="TQI129"/>
      <c r="TQJ129"/>
      <c r="TQK129"/>
      <c r="TQL129"/>
      <c r="TQM129"/>
      <c r="TQN129"/>
      <c r="TQO129"/>
      <c r="TQP129"/>
      <c r="TQQ129"/>
      <c r="TQR129"/>
      <c r="TQS129"/>
      <c r="TQT129"/>
      <c r="TQU129"/>
      <c r="TQV129"/>
      <c r="TQW129"/>
      <c r="TQX129"/>
      <c r="TQY129"/>
      <c r="TQZ129"/>
      <c r="TRA129"/>
      <c r="TRB129"/>
      <c r="TRC129"/>
      <c r="TRD129"/>
      <c r="TRE129"/>
      <c r="TRF129"/>
      <c r="TRG129"/>
      <c r="TRH129"/>
      <c r="TRI129"/>
      <c r="TRJ129"/>
      <c r="TRK129"/>
      <c r="TRL129"/>
      <c r="TRM129"/>
      <c r="TRN129"/>
      <c r="TRO129"/>
      <c r="TRP129"/>
      <c r="TRQ129"/>
      <c r="TRR129"/>
      <c r="TRS129"/>
      <c r="TRT129"/>
      <c r="TRU129"/>
      <c r="TRV129"/>
      <c r="TRW129"/>
      <c r="TRX129"/>
      <c r="TRY129"/>
      <c r="TRZ129"/>
      <c r="TSA129"/>
      <c r="TSB129"/>
      <c r="TSC129"/>
      <c r="TSD129"/>
      <c r="TSE129"/>
      <c r="TSF129"/>
      <c r="TSG129"/>
      <c r="TSH129"/>
      <c r="TSI129"/>
      <c r="TSJ129"/>
      <c r="TSK129"/>
      <c r="TSL129"/>
      <c r="TSM129"/>
      <c r="TSN129"/>
      <c r="TSO129"/>
      <c r="TSP129"/>
      <c r="TSQ129"/>
      <c r="TSR129"/>
      <c r="TSS129"/>
      <c r="TST129"/>
      <c r="TSU129"/>
      <c r="TSV129"/>
      <c r="TSW129"/>
      <c r="TSX129"/>
      <c r="TSY129"/>
      <c r="TSZ129"/>
      <c r="TTA129"/>
      <c r="TTB129"/>
      <c r="TTC129"/>
      <c r="TTD129"/>
      <c r="TTE129"/>
      <c r="TTF129"/>
      <c r="TTG129"/>
      <c r="TTH129"/>
      <c r="TTI129"/>
      <c r="TTJ129"/>
      <c r="TTK129"/>
      <c r="TTL129"/>
      <c r="TTM129"/>
      <c r="TTN129"/>
      <c r="TTO129"/>
      <c r="TTP129"/>
      <c r="TTQ129"/>
      <c r="TTR129"/>
      <c r="TTS129"/>
      <c r="TTT129"/>
      <c r="TTU129"/>
      <c r="TTV129"/>
      <c r="TTW129"/>
      <c r="TTX129"/>
      <c r="TTY129"/>
      <c r="TTZ129"/>
      <c r="TUA129"/>
      <c r="TUB129"/>
      <c r="TUC129"/>
      <c r="TUD129"/>
      <c r="TUE129"/>
      <c r="TUF129"/>
      <c r="TUG129"/>
      <c r="TUH129"/>
      <c r="TUI129"/>
      <c r="TUJ129"/>
      <c r="TUK129"/>
      <c r="TUL129"/>
      <c r="TUM129"/>
      <c r="TUN129"/>
      <c r="TUO129"/>
      <c r="TUP129"/>
      <c r="TUQ129"/>
      <c r="TUR129"/>
      <c r="TUS129"/>
      <c r="TUT129"/>
      <c r="TUU129"/>
      <c r="TUV129"/>
      <c r="TUW129"/>
      <c r="TUX129"/>
      <c r="TUY129"/>
      <c r="TUZ129"/>
      <c r="TVA129"/>
      <c r="TVB129"/>
      <c r="TVC129"/>
      <c r="TVD129"/>
      <c r="TVE129"/>
      <c r="TVF129"/>
      <c r="TVG129"/>
      <c r="TVH129"/>
      <c r="TVI129"/>
      <c r="TVJ129"/>
      <c r="TVK129"/>
      <c r="TVL129"/>
      <c r="TVM129"/>
      <c r="TVN129"/>
      <c r="TVO129"/>
      <c r="TVP129"/>
      <c r="TVQ129"/>
      <c r="TVR129"/>
      <c r="TVS129"/>
      <c r="TVT129"/>
      <c r="TVU129"/>
      <c r="TVV129"/>
      <c r="TVW129"/>
      <c r="TVX129"/>
      <c r="TVY129"/>
      <c r="TVZ129"/>
      <c r="TWA129"/>
      <c r="TWB129"/>
      <c r="TWC129"/>
      <c r="TWD129"/>
      <c r="TWE129"/>
      <c r="TWF129"/>
      <c r="TWG129"/>
      <c r="TWH129"/>
      <c r="TWI129"/>
      <c r="TWJ129"/>
      <c r="TWK129"/>
      <c r="TWL129"/>
      <c r="TWM129"/>
      <c r="TWN129"/>
      <c r="TWO129"/>
      <c r="TWP129"/>
      <c r="TWQ129"/>
      <c r="TWR129"/>
      <c r="TWS129"/>
      <c r="TWT129"/>
      <c r="TWU129"/>
      <c r="TWV129"/>
      <c r="TWW129"/>
      <c r="TWX129"/>
      <c r="TWY129"/>
      <c r="TWZ129"/>
      <c r="TXA129"/>
      <c r="TXB129"/>
      <c r="TXC129"/>
      <c r="TXD129"/>
      <c r="TXE129"/>
      <c r="TXF129"/>
      <c r="TXG129"/>
      <c r="TXH129"/>
      <c r="TXI129"/>
      <c r="TXJ129"/>
      <c r="TXK129"/>
      <c r="TXL129"/>
      <c r="TXM129"/>
      <c r="TXN129"/>
      <c r="TXO129"/>
      <c r="TXP129"/>
      <c r="TXQ129"/>
      <c r="TXR129"/>
      <c r="TXS129"/>
      <c r="TXT129"/>
      <c r="TXU129"/>
      <c r="TXV129"/>
      <c r="TXW129"/>
      <c r="TXX129"/>
      <c r="TXY129"/>
      <c r="TXZ129"/>
      <c r="TYA129"/>
      <c r="TYB129"/>
      <c r="TYC129"/>
      <c r="TYD129"/>
      <c r="TYE129"/>
      <c r="TYF129"/>
      <c r="TYG129"/>
      <c r="TYH129"/>
      <c r="TYI129"/>
      <c r="TYJ129"/>
      <c r="TYK129"/>
      <c r="TYL129"/>
      <c r="TYM129"/>
      <c r="TYN129"/>
      <c r="TYO129"/>
      <c r="TYP129"/>
      <c r="TYQ129"/>
      <c r="TYR129"/>
      <c r="TYS129"/>
      <c r="TYT129"/>
      <c r="TYU129"/>
      <c r="TYV129"/>
      <c r="TYW129"/>
      <c r="TYX129"/>
      <c r="TYY129"/>
      <c r="TYZ129"/>
      <c r="TZA129"/>
      <c r="TZB129"/>
      <c r="TZC129"/>
      <c r="TZD129"/>
      <c r="TZE129"/>
      <c r="TZF129"/>
      <c r="TZG129"/>
      <c r="TZH129"/>
      <c r="TZI129"/>
      <c r="TZJ129"/>
      <c r="TZK129"/>
      <c r="TZL129"/>
      <c r="TZM129"/>
      <c r="TZN129"/>
      <c r="TZO129"/>
      <c r="TZP129"/>
      <c r="TZQ129"/>
      <c r="TZR129"/>
      <c r="TZS129"/>
      <c r="TZT129"/>
      <c r="TZU129"/>
      <c r="TZV129"/>
      <c r="TZW129"/>
      <c r="TZX129"/>
      <c r="TZY129"/>
      <c r="TZZ129"/>
      <c r="UAA129"/>
      <c r="UAB129"/>
      <c r="UAC129"/>
      <c r="UAD129"/>
      <c r="UAE129"/>
      <c r="UAF129"/>
      <c r="UAG129"/>
      <c r="UAH129"/>
      <c r="UAI129"/>
      <c r="UAJ129"/>
      <c r="UAK129"/>
      <c r="UAL129"/>
      <c r="UAM129"/>
      <c r="UAN129"/>
      <c r="UAO129"/>
      <c r="UAP129"/>
      <c r="UAQ129"/>
      <c r="UAR129"/>
      <c r="UAS129"/>
      <c r="UAT129"/>
      <c r="UAU129"/>
      <c r="UAV129"/>
      <c r="UAW129"/>
      <c r="UAX129"/>
      <c r="UAY129"/>
      <c r="UAZ129"/>
      <c r="UBA129"/>
      <c r="UBB129"/>
      <c r="UBC129"/>
      <c r="UBD129"/>
      <c r="UBE129"/>
      <c r="UBF129"/>
      <c r="UBG129"/>
      <c r="UBH129"/>
      <c r="UBI129"/>
      <c r="UBJ129"/>
      <c r="UBK129"/>
      <c r="UBL129"/>
      <c r="UBM129"/>
      <c r="UBN129"/>
      <c r="UBO129"/>
      <c r="UBP129"/>
      <c r="UBQ129"/>
      <c r="UBR129"/>
      <c r="UBS129"/>
      <c r="UBT129"/>
      <c r="UBU129"/>
      <c r="UBV129"/>
      <c r="UBW129"/>
      <c r="UBX129"/>
      <c r="UBY129"/>
      <c r="UBZ129"/>
      <c r="UCA129"/>
      <c r="UCB129"/>
      <c r="UCC129"/>
      <c r="UCD129"/>
      <c r="UCE129"/>
      <c r="UCF129"/>
      <c r="UCG129"/>
      <c r="UCH129"/>
      <c r="UCI129"/>
      <c r="UCJ129"/>
      <c r="UCK129"/>
      <c r="UCL129"/>
      <c r="UCM129"/>
      <c r="UCN129"/>
      <c r="UCO129"/>
      <c r="UCP129"/>
      <c r="UCQ129"/>
      <c r="UCR129"/>
      <c r="UCS129"/>
      <c r="UCT129"/>
      <c r="UCU129"/>
      <c r="UCV129"/>
      <c r="UCW129"/>
      <c r="UCX129"/>
      <c r="UCY129"/>
      <c r="UCZ129"/>
      <c r="UDA129"/>
      <c r="UDB129"/>
      <c r="UDC129"/>
      <c r="UDD129"/>
      <c r="UDE129"/>
      <c r="UDF129"/>
      <c r="UDG129"/>
      <c r="UDH129"/>
      <c r="UDI129"/>
      <c r="UDJ129"/>
      <c r="UDK129"/>
      <c r="UDL129"/>
      <c r="UDM129"/>
      <c r="UDN129"/>
      <c r="UDO129"/>
      <c r="UDP129"/>
      <c r="UDQ129"/>
      <c r="UDR129"/>
      <c r="UDS129"/>
      <c r="UDT129"/>
      <c r="UDU129"/>
      <c r="UDV129"/>
      <c r="UDW129"/>
      <c r="UDX129"/>
      <c r="UDY129"/>
      <c r="UDZ129"/>
      <c r="UEA129"/>
      <c r="UEB129"/>
      <c r="UEC129"/>
      <c r="UED129"/>
      <c r="UEE129"/>
      <c r="UEF129"/>
      <c r="UEG129"/>
      <c r="UEH129"/>
      <c r="UEI129"/>
      <c r="UEJ129"/>
      <c r="UEK129"/>
      <c r="UEL129"/>
      <c r="UEM129"/>
      <c r="UEN129"/>
      <c r="UEO129"/>
      <c r="UEP129"/>
      <c r="UEQ129"/>
      <c r="UER129"/>
      <c r="UES129"/>
      <c r="UET129"/>
      <c r="UEU129"/>
      <c r="UEV129"/>
      <c r="UEW129"/>
      <c r="UEX129"/>
      <c r="UEY129"/>
      <c r="UEZ129"/>
      <c r="UFA129"/>
      <c r="UFB129"/>
      <c r="UFC129"/>
      <c r="UFD129"/>
      <c r="UFE129"/>
      <c r="UFF129"/>
      <c r="UFG129"/>
      <c r="UFH129"/>
      <c r="UFI129"/>
      <c r="UFJ129"/>
      <c r="UFK129"/>
      <c r="UFL129"/>
      <c r="UFM129"/>
      <c r="UFN129"/>
      <c r="UFO129"/>
      <c r="UFP129"/>
      <c r="UFQ129"/>
      <c r="UFR129"/>
      <c r="UFS129"/>
      <c r="UFT129"/>
      <c r="UFU129"/>
      <c r="UFV129"/>
      <c r="UFW129"/>
      <c r="UFX129"/>
      <c r="UFY129"/>
      <c r="UFZ129"/>
      <c r="UGA129"/>
      <c r="UGB129"/>
      <c r="UGC129"/>
      <c r="UGD129"/>
      <c r="UGE129"/>
      <c r="UGF129"/>
      <c r="UGG129"/>
      <c r="UGH129"/>
      <c r="UGI129"/>
      <c r="UGJ129"/>
      <c r="UGK129"/>
      <c r="UGL129"/>
      <c r="UGM129"/>
      <c r="UGN129"/>
      <c r="UGO129"/>
      <c r="UGP129"/>
      <c r="UGQ129"/>
      <c r="UGR129"/>
      <c r="UGS129"/>
      <c r="UGT129"/>
      <c r="UGU129"/>
      <c r="UGV129"/>
      <c r="UGW129"/>
      <c r="UGX129"/>
      <c r="UGY129"/>
      <c r="UGZ129"/>
      <c r="UHA129"/>
      <c r="UHB129"/>
      <c r="UHC129"/>
      <c r="UHD129"/>
      <c r="UHE129"/>
      <c r="UHF129"/>
      <c r="UHG129"/>
      <c r="UHH129"/>
      <c r="UHI129"/>
      <c r="UHJ129"/>
      <c r="UHK129"/>
      <c r="UHL129"/>
      <c r="UHM129"/>
      <c r="UHN129"/>
      <c r="UHO129"/>
      <c r="UHP129"/>
      <c r="UHQ129"/>
      <c r="UHR129"/>
      <c r="UHS129"/>
      <c r="UHT129"/>
      <c r="UHU129"/>
      <c r="UHV129"/>
      <c r="UHW129"/>
      <c r="UHX129"/>
      <c r="UHY129"/>
      <c r="UHZ129"/>
      <c r="UIA129"/>
      <c r="UIB129"/>
      <c r="UIC129"/>
      <c r="UID129"/>
      <c r="UIE129"/>
      <c r="UIF129"/>
      <c r="UIG129"/>
      <c r="UIH129"/>
      <c r="UII129"/>
      <c r="UIJ129"/>
      <c r="UIK129"/>
      <c r="UIL129"/>
      <c r="UIM129"/>
      <c r="UIN129"/>
      <c r="UIO129"/>
      <c r="UIP129"/>
      <c r="UIQ129"/>
      <c r="UIR129"/>
      <c r="UIS129"/>
      <c r="UIT129"/>
      <c r="UIU129"/>
      <c r="UIV129"/>
      <c r="UIW129"/>
      <c r="UIX129"/>
      <c r="UIY129"/>
      <c r="UIZ129"/>
      <c r="UJA129"/>
      <c r="UJB129"/>
      <c r="UJC129"/>
      <c r="UJD129"/>
      <c r="UJE129"/>
      <c r="UJF129"/>
      <c r="UJG129"/>
      <c r="UJH129"/>
      <c r="UJI129"/>
      <c r="UJJ129"/>
      <c r="UJK129"/>
      <c r="UJL129"/>
      <c r="UJM129"/>
      <c r="UJN129"/>
      <c r="UJO129"/>
      <c r="UJP129"/>
      <c r="UJQ129"/>
      <c r="UJR129"/>
      <c r="UJS129"/>
      <c r="UJT129"/>
      <c r="UJU129"/>
      <c r="UJV129"/>
      <c r="UJW129"/>
      <c r="UJX129"/>
      <c r="UJY129"/>
      <c r="UJZ129"/>
      <c r="UKA129"/>
      <c r="UKB129"/>
      <c r="UKC129"/>
      <c r="UKD129"/>
      <c r="UKE129"/>
      <c r="UKF129"/>
      <c r="UKG129"/>
      <c r="UKH129"/>
      <c r="UKI129"/>
      <c r="UKJ129"/>
      <c r="UKK129"/>
      <c r="UKL129"/>
      <c r="UKM129"/>
      <c r="UKN129"/>
      <c r="UKO129"/>
      <c r="UKP129"/>
      <c r="UKQ129"/>
      <c r="UKR129"/>
      <c r="UKS129"/>
      <c r="UKT129"/>
      <c r="UKU129"/>
      <c r="UKV129"/>
      <c r="UKW129"/>
      <c r="UKX129"/>
      <c r="UKY129"/>
      <c r="UKZ129"/>
      <c r="ULA129"/>
      <c r="ULB129"/>
      <c r="ULC129"/>
      <c r="ULD129"/>
      <c r="ULE129"/>
      <c r="ULF129"/>
      <c r="ULG129"/>
      <c r="ULH129"/>
      <c r="ULI129"/>
      <c r="ULJ129"/>
      <c r="ULK129"/>
      <c r="ULL129"/>
      <c r="ULM129"/>
      <c r="ULN129"/>
      <c r="ULO129"/>
      <c r="ULP129"/>
      <c r="ULQ129"/>
      <c r="ULR129"/>
      <c r="ULS129"/>
      <c r="ULT129"/>
      <c r="ULU129"/>
      <c r="ULV129"/>
      <c r="ULW129"/>
      <c r="ULX129"/>
      <c r="ULY129"/>
      <c r="ULZ129"/>
      <c r="UMA129"/>
      <c r="UMB129"/>
      <c r="UMC129"/>
      <c r="UMD129"/>
      <c r="UME129"/>
      <c r="UMF129"/>
      <c r="UMG129"/>
      <c r="UMH129"/>
      <c r="UMI129"/>
      <c r="UMJ129"/>
      <c r="UMK129"/>
      <c r="UML129"/>
      <c r="UMM129"/>
      <c r="UMN129"/>
      <c r="UMO129"/>
      <c r="UMP129"/>
      <c r="UMQ129"/>
      <c r="UMR129"/>
      <c r="UMS129"/>
      <c r="UMT129"/>
      <c r="UMU129"/>
      <c r="UMV129"/>
      <c r="UMW129"/>
      <c r="UMX129"/>
      <c r="UMY129"/>
      <c r="UMZ129"/>
      <c r="UNA129"/>
      <c r="UNB129"/>
      <c r="UNC129"/>
      <c r="UND129"/>
      <c r="UNE129"/>
      <c r="UNF129"/>
      <c r="UNG129"/>
      <c r="UNH129"/>
      <c r="UNI129"/>
      <c r="UNJ129"/>
      <c r="UNK129"/>
      <c r="UNL129"/>
      <c r="UNM129"/>
      <c r="UNN129"/>
      <c r="UNO129"/>
      <c r="UNP129"/>
      <c r="UNQ129"/>
      <c r="UNR129"/>
      <c r="UNS129"/>
      <c r="UNT129"/>
      <c r="UNU129"/>
      <c r="UNV129"/>
      <c r="UNW129"/>
      <c r="UNX129"/>
      <c r="UNY129"/>
      <c r="UNZ129"/>
      <c r="UOA129"/>
      <c r="UOB129"/>
      <c r="UOC129"/>
      <c r="UOD129"/>
      <c r="UOE129"/>
      <c r="UOF129"/>
      <c r="UOG129"/>
      <c r="UOH129"/>
      <c r="UOI129"/>
      <c r="UOJ129"/>
      <c r="UOK129"/>
      <c r="UOL129"/>
      <c r="UOM129"/>
      <c r="UON129"/>
      <c r="UOO129"/>
      <c r="UOP129"/>
      <c r="UOQ129"/>
      <c r="UOR129"/>
      <c r="UOS129"/>
      <c r="UOT129"/>
      <c r="UOU129"/>
      <c r="UOV129"/>
      <c r="UOW129"/>
      <c r="UOX129"/>
      <c r="UOY129"/>
      <c r="UOZ129"/>
      <c r="UPA129"/>
      <c r="UPB129"/>
      <c r="UPC129"/>
      <c r="UPD129"/>
      <c r="UPE129"/>
      <c r="UPF129"/>
      <c r="UPG129"/>
      <c r="UPH129"/>
      <c r="UPI129"/>
      <c r="UPJ129"/>
      <c r="UPK129"/>
      <c r="UPL129"/>
      <c r="UPM129"/>
      <c r="UPN129"/>
      <c r="UPO129"/>
      <c r="UPP129"/>
      <c r="UPQ129"/>
      <c r="UPR129"/>
      <c r="UPS129"/>
      <c r="UPT129"/>
      <c r="UPU129"/>
      <c r="UPV129"/>
      <c r="UPW129"/>
      <c r="UPX129"/>
      <c r="UPY129"/>
      <c r="UPZ129"/>
      <c r="UQA129"/>
      <c r="UQB129"/>
      <c r="UQC129"/>
      <c r="UQD129"/>
      <c r="UQE129"/>
      <c r="UQF129"/>
      <c r="UQG129"/>
      <c r="UQH129"/>
      <c r="UQI129"/>
      <c r="UQJ129"/>
      <c r="UQK129"/>
      <c r="UQL129"/>
      <c r="UQM129"/>
      <c r="UQN129"/>
      <c r="UQO129"/>
      <c r="UQP129"/>
      <c r="UQQ129"/>
      <c r="UQR129"/>
      <c r="UQS129"/>
      <c r="UQT129"/>
      <c r="UQU129"/>
      <c r="UQV129"/>
      <c r="UQW129"/>
      <c r="UQX129"/>
      <c r="UQY129"/>
      <c r="UQZ129"/>
      <c r="URA129"/>
      <c r="URB129"/>
      <c r="URC129"/>
      <c r="URD129"/>
      <c r="URE129"/>
      <c r="URF129"/>
      <c r="URG129"/>
      <c r="URH129"/>
      <c r="URI129"/>
      <c r="URJ129"/>
      <c r="URK129"/>
      <c r="URL129"/>
      <c r="URM129"/>
      <c r="URN129"/>
      <c r="URO129"/>
      <c r="URP129"/>
      <c r="URQ129"/>
      <c r="URR129"/>
      <c r="URS129"/>
      <c r="URT129"/>
      <c r="URU129"/>
      <c r="URV129"/>
      <c r="URW129"/>
      <c r="URX129"/>
      <c r="URY129"/>
      <c r="URZ129"/>
      <c r="USA129"/>
      <c r="USB129"/>
      <c r="USC129"/>
      <c r="USD129"/>
      <c r="USE129"/>
      <c r="USF129"/>
      <c r="USG129"/>
      <c r="USH129"/>
      <c r="USI129"/>
      <c r="USJ129"/>
      <c r="USK129"/>
      <c r="USL129"/>
      <c r="USM129"/>
      <c r="USN129"/>
      <c r="USO129"/>
      <c r="USP129"/>
      <c r="USQ129"/>
      <c r="USR129"/>
      <c r="USS129"/>
      <c r="UST129"/>
      <c r="USU129"/>
      <c r="USV129"/>
      <c r="USW129"/>
      <c r="USX129"/>
      <c r="USY129"/>
      <c r="USZ129"/>
      <c r="UTA129"/>
      <c r="UTB129"/>
      <c r="UTC129"/>
      <c r="UTD129"/>
      <c r="UTE129"/>
      <c r="UTF129"/>
      <c r="UTG129"/>
      <c r="UTH129"/>
      <c r="UTI129"/>
      <c r="UTJ129"/>
      <c r="UTK129"/>
      <c r="UTL129"/>
      <c r="UTM129"/>
      <c r="UTN129"/>
      <c r="UTO129"/>
      <c r="UTP129"/>
      <c r="UTQ129"/>
      <c r="UTR129"/>
      <c r="UTS129"/>
      <c r="UTT129"/>
      <c r="UTU129"/>
      <c r="UTV129"/>
      <c r="UTW129"/>
      <c r="UTX129"/>
      <c r="UTY129"/>
      <c r="UTZ129"/>
      <c r="UUA129"/>
      <c r="UUB129"/>
      <c r="UUC129"/>
      <c r="UUD129"/>
      <c r="UUE129"/>
      <c r="UUF129"/>
      <c r="UUG129"/>
      <c r="UUH129"/>
      <c r="UUI129"/>
      <c r="UUJ129"/>
      <c r="UUK129"/>
      <c r="UUL129"/>
      <c r="UUM129"/>
      <c r="UUN129"/>
      <c r="UUO129"/>
      <c r="UUP129"/>
      <c r="UUQ129"/>
      <c r="UUR129"/>
      <c r="UUS129"/>
      <c r="UUT129"/>
      <c r="UUU129"/>
      <c r="UUV129"/>
      <c r="UUW129"/>
      <c r="UUX129"/>
      <c r="UUY129"/>
      <c r="UUZ129"/>
      <c r="UVA129"/>
      <c r="UVB129"/>
      <c r="UVC129"/>
      <c r="UVD129"/>
      <c r="UVE129"/>
      <c r="UVF129"/>
      <c r="UVG129"/>
      <c r="UVH129"/>
      <c r="UVI129"/>
      <c r="UVJ129"/>
      <c r="UVK129"/>
      <c r="UVL129"/>
      <c r="UVM129"/>
      <c r="UVN129"/>
      <c r="UVO129"/>
      <c r="UVP129"/>
      <c r="UVQ129"/>
      <c r="UVR129"/>
      <c r="UVS129"/>
      <c r="UVT129"/>
      <c r="UVU129"/>
      <c r="UVV129"/>
      <c r="UVW129"/>
      <c r="UVX129"/>
      <c r="UVY129"/>
      <c r="UVZ129"/>
      <c r="UWA129"/>
      <c r="UWB129"/>
      <c r="UWC129"/>
      <c r="UWD129"/>
      <c r="UWE129"/>
      <c r="UWF129"/>
      <c r="UWG129"/>
      <c r="UWH129"/>
      <c r="UWI129"/>
      <c r="UWJ129"/>
      <c r="UWK129"/>
      <c r="UWL129"/>
      <c r="UWM129"/>
      <c r="UWN129"/>
      <c r="UWO129"/>
      <c r="UWP129"/>
      <c r="UWQ129"/>
      <c r="UWR129"/>
      <c r="UWS129"/>
      <c r="UWT129"/>
      <c r="UWU129"/>
      <c r="UWV129"/>
      <c r="UWW129"/>
      <c r="UWX129"/>
      <c r="UWY129"/>
      <c r="UWZ129"/>
      <c r="UXA129"/>
      <c r="UXB129"/>
      <c r="UXC129"/>
      <c r="UXD129"/>
      <c r="UXE129"/>
      <c r="UXF129"/>
      <c r="UXG129"/>
      <c r="UXH129"/>
      <c r="UXI129"/>
      <c r="UXJ129"/>
      <c r="UXK129"/>
      <c r="UXL129"/>
      <c r="UXM129"/>
      <c r="UXN129"/>
      <c r="UXO129"/>
      <c r="UXP129"/>
      <c r="UXQ129"/>
      <c r="UXR129"/>
      <c r="UXS129"/>
      <c r="UXT129"/>
      <c r="UXU129"/>
      <c r="UXV129"/>
      <c r="UXW129"/>
      <c r="UXX129"/>
      <c r="UXY129"/>
      <c r="UXZ129"/>
      <c r="UYA129"/>
      <c r="UYB129"/>
      <c r="UYC129"/>
      <c r="UYD129"/>
      <c r="UYE129"/>
      <c r="UYF129"/>
      <c r="UYG129"/>
      <c r="UYH129"/>
      <c r="UYI129"/>
      <c r="UYJ129"/>
      <c r="UYK129"/>
      <c r="UYL129"/>
      <c r="UYM129"/>
      <c r="UYN129"/>
      <c r="UYO129"/>
      <c r="UYP129"/>
      <c r="UYQ129"/>
      <c r="UYR129"/>
      <c r="UYS129"/>
      <c r="UYT129"/>
      <c r="UYU129"/>
      <c r="UYV129"/>
      <c r="UYW129"/>
      <c r="UYX129"/>
      <c r="UYY129"/>
      <c r="UYZ129"/>
      <c r="UZA129"/>
      <c r="UZB129"/>
      <c r="UZC129"/>
      <c r="UZD129"/>
      <c r="UZE129"/>
      <c r="UZF129"/>
      <c r="UZG129"/>
      <c r="UZH129"/>
      <c r="UZI129"/>
      <c r="UZJ129"/>
      <c r="UZK129"/>
      <c r="UZL129"/>
      <c r="UZM129"/>
      <c r="UZN129"/>
      <c r="UZO129"/>
      <c r="UZP129"/>
      <c r="UZQ129"/>
      <c r="UZR129"/>
      <c r="UZS129"/>
      <c r="UZT129"/>
      <c r="UZU129"/>
      <c r="UZV129"/>
      <c r="UZW129"/>
      <c r="UZX129"/>
      <c r="UZY129"/>
      <c r="UZZ129"/>
      <c r="VAA129"/>
      <c r="VAB129"/>
      <c r="VAC129"/>
      <c r="VAD129"/>
      <c r="VAE129"/>
      <c r="VAF129"/>
      <c r="VAG129"/>
      <c r="VAH129"/>
      <c r="VAI129"/>
      <c r="VAJ129"/>
      <c r="VAK129"/>
      <c r="VAL129"/>
      <c r="VAM129"/>
      <c r="VAN129"/>
      <c r="VAO129"/>
      <c r="VAP129"/>
      <c r="VAQ129"/>
      <c r="VAR129"/>
      <c r="VAS129"/>
      <c r="VAT129"/>
      <c r="VAU129"/>
      <c r="VAV129"/>
      <c r="VAW129"/>
      <c r="VAX129"/>
      <c r="VAY129"/>
      <c r="VAZ129"/>
      <c r="VBA129"/>
      <c r="VBB129"/>
      <c r="VBC129"/>
      <c r="VBD129"/>
      <c r="VBE129"/>
      <c r="VBF129"/>
      <c r="VBG129"/>
      <c r="VBH129"/>
      <c r="VBI129"/>
      <c r="VBJ129"/>
      <c r="VBK129"/>
      <c r="VBL129"/>
      <c r="VBM129"/>
      <c r="VBN129"/>
      <c r="VBO129"/>
      <c r="VBP129"/>
      <c r="VBQ129"/>
      <c r="VBR129"/>
      <c r="VBS129"/>
      <c r="VBT129"/>
      <c r="VBU129"/>
      <c r="VBV129"/>
      <c r="VBW129"/>
      <c r="VBX129"/>
      <c r="VBY129"/>
      <c r="VBZ129"/>
      <c r="VCA129"/>
      <c r="VCB129"/>
      <c r="VCC129"/>
      <c r="VCD129"/>
      <c r="VCE129"/>
      <c r="VCF129"/>
      <c r="VCG129"/>
      <c r="VCH129"/>
      <c r="VCI129"/>
      <c r="VCJ129"/>
      <c r="VCK129"/>
      <c r="VCL129"/>
      <c r="VCM129"/>
      <c r="VCN129"/>
      <c r="VCO129"/>
      <c r="VCP129"/>
      <c r="VCQ129"/>
      <c r="VCR129"/>
      <c r="VCS129"/>
      <c r="VCT129"/>
      <c r="VCU129"/>
      <c r="VCV129"/>
      <c r="VCW129"/>
      <c r="VCX129"/>
      <c r="VCY129"/>
      <c r="VCZ129"/>
      <c r="VDA129"/>
      <c r="VDB129"/>
      <c r="VDC129"/>
      <c r="VDD129"/>
      <c r="VDE129"/>
      <c r="VDF129"/>
      <c r="VDG129"/>
      <c r="VDH129"/>
      <c r="VDI129"/>
      <c r="VDJ129"/>
      <c r="VDK129"/>
      <c r="VDL129"/>
      <c r="VDM129"/>
      <c r="VDN129"/>
      <c r="VDO129"/>
      <c r="VDP129"/>
      <c r="VDQ129"/>
      <c r="VDR129"/>
      <c r="VDS129"/>
      <c r="VDT129"/>
      <c r="VDU129"/>
      <c r="VDV129"/>
      <c r="VDW129"/>
      <c r="VDX129"/>
      <c r="VDY129"/>
      <c r="VDZ129"/>
      <c r="VEA129"/>
      <c r="VEB129"/>
      <c r="VEC129"/>
      <c r="VED129"/>
      <c r="VEE129"/>
      <c r="VEF129"/>
      <c r="VEG129"/>
      <c r="VEH129"/>
      <c r="VEI129"/>
      <c r="VEJ129"/>
      <c r="VEK129"/>
      <c r="VEL129"/>
      <c r="VEM129"/>
      <c r="VEN129"/>
      <c r="VEO129"/>
      <c r="VEP129"/>
      <c r="VEQ129"/>
      <c r="VER129"/>
      <c r="VES129"/>
      <c r="VET129"/>
      <c r="VEU129"/>
      <c r="VEV129"/>
      <c r="VEW129"/>
      <c r="VEX129"/>
      <c r="VEY129"/>
      <c r="VEZ129"/>
      <c r="VFA129"/>
      <c r="VFB129"/>
      <c r="VFC129"/>
      <c r="VFD129"/>
      <c r="VFE129"/>
      <c r="VFF129"/>
      <c r="VFG129"/>
      <c r="VFH129"/>
      <c r="VFI129"/>
      <c r="VFJ129"/>
      <c r="VFK129"/>
      <c r="VFL129"/>
      <c r="VFM129"/>
      <c r="VFN129"/>
      <c r="VFO129"/>
      <c r="VFP129"/>
      <c r="VFQ129"/>
      <c r="VFR129"/>
      <c r="VFS129"/>
      <c r="VFT129"/>
      <c r="VFU129"/>
      <c r="VFV129"/>
      <c r="VFW129"/>
      <c r="VFX129"/>
      <c r="VFY129"/>
      <c r="VFZ129"/>
      <c r="VGA129"/>
      <c r="VGB129"/>
      <c r="VGC129"/>
      <c r="VGD129"/>
      <c r="VGE129"/>
      <c r="VGF129"/>
      <c r="VGG129"/>
      <c r="VGH129"/>
      <c r="VGI129"/>
      <c r="VGJ129"/>
      <c r="VGK129"/>
      <c r="VGL129"/>
      <c r="VGM129"/>
      <c r="VGN129"/>
      <c r="VGO129"/>
      <c r="VGP129"/>
      <c r="VGQ129"/>
      <c r="VGR129"/>
      <c r="VGS129"/>
      <c r="VGT129"/>
      <c r="VGU129"/>
      <c r="VGV129"/>
      <c r="VGW129"/>
      <c r="VGX129"/>
      <c r="VGY129"/>
      <c r="VGZ129"/>
      <c r="VHA129"/>
      <c r="VHB129"/>
      <c r="VHC129"/>
      <c r="VHD129"/>
      <c r="VHE129"/>
      <c r="VHF129"/>
      <c r="VHG129"/>
      <c r="VHH129"/>
      <c r="VHI129"/>
      <c r="VHJ129"/>
      <c r="VHK129"/>
      <c r="VHL129"/>
      <c r="VHM129"/>
      <c r="VHN129"/>
      <c r="VHO129"/>
      <c r="VHP129"/>
      <c r="VHQ129"/>
      <c r="VHR129"/>
      <c r="VHS129"/>
      <c r="VHT129"/>
      <c r="VHU129"/>
      <c r="VHV129"/>
      <c r="VHW129"/>
      <c r="VHX129"/>
      <c r="VHY129"/>
      <c r="VHZ129"/>
      <c r="VIA129"/>
      <c r="VIB129"/>
      <c r="VIC129"/>
      <c r="VID129"/>
      <c r="VIE129"/>
      <c r="VIF129"/>
      <c r="VIG129"/>
      <c r="VIH129"/>
      <c r="VII129"/>
      <c r="VIJ129"/>
      <c r="VIK129"/>
      <c r="VIL129"/>
      <c r="VIM129"/>
      <c r="VIN129"/>
      <c r="VIO129"/>
      <c r="VIP129"/>
      <c r="VIQ129"/>
      <c r="VIR129"/>
      <c r="VIS129"/>
      <c r="VIT129"/>
      <c r="VIU129"/>
      <c r="VIV129"/>
      <c r="VIW129"/>
      <c r="VIX129"/>
      <c r="VIY129"/>
      <c r="VIZ129"/>
      <c r="VJA129"/>
      <c r="VJB129"/>
      <c r="VJC129"/>
      <c r="VJD129"/>
      <c r="VJE129"/>
      <c r="VJF129"/>
      <c r="VJG129"/>
      <c r="VJH129"/>
      <c r="VJI129"/>
      <c r="VJJ129"/>
      <c r="VJK129"/>
      <c r="VJL129"/>
      <c r="VJM129"/>
      <c r="VJN129"/>
      <c r="VJO129"/>
      <c r="VJP129"/>
      <c r="VJQ129"/>
      <c r="VJR129"/>
      <c r="VJS129"/>
      <c r="VJT129"/>
      <c r="VJU129"/>
      <c r="VJV129"/>
      <c r="VJW129"/>
      <c r="VJX129"/>
      <c r="VJY129"/>
      <c r="VJZ129"/>
      <c r="VKA129"/>
      <c r="VKB129"/>
      <c r="VKC129"/>
      <c r="VKD129"/>
      <c r="VKE129"/>
      <c r="VKF129"/>
      <c r="VKG129"/>
      <c r="VKH129"/>
      <c r="VKI129"/>
      <c r="VKJ129"/>
      <c r="VKK129"/>
      <c r="VKL129"/>
      <c r="VKM129"/>
      <c r="VKN129"/>
      <c r="VKO129"/>
      <c r="VKP129"/>
      <c r="VKQ129"/>
      <c r="VKR129"/>
      <c r="VKS129"/>
      <c r="VKT129"/>
      <c r="VKU129"/>
      <c r="VKV129"/>
      <c r="VKW129"/>
      <c r="VKX129"/>
      <c r="VKY129"/>
      <c r="VKZ129"/>
      <c r="VLA129"/>
      <c r="VLB129"/>
      <c r="VLC129"/>
      <c r="VLD129"/>
      <c r="VLE129"/>
      <c r="VLF129"/>
      <c r="VLG129"/>
      <c r="VLH129"/>
      <c r="VLI129"/>
      <c r="VLJ129"/>
      <c r="VLK129"/>
      <c r="VLL129"/>
      <c r="VLM129"/>
      <c r="VLN129"/>
      <c r="VLO129"/>
      <c r="VLP129"/>
      <c r="VLQ129"/>
      <c r="VLR129"/>
      <c r="VLS129"/>
      <c r="VLT129"/>
      <c r="VLU129"/>
      <c r="VLV129"/>
      <c r="VLW129"/>
      <c r="VLX129"/>
      <c r="VLY129"/>
      <c r="VLZ129"/>
      <c r="VMA129"/>
      <c r="VMB129"/>
      <c r="VMC129"/>
      <c r="VMD129"/>
      <c r="VME129"/>
      <c r="VMF129"/>
      <c r="VMG129"/>
      <c r="VMH129"/>
      <c r="VMI129"/>
      <c r="VMJ129"/>
      <c r="VMK129"/>
      <c r="VML129"/>
      <c r="VMM129"/>
      <c r="VMN129"/>
      <c r="VMO129"/>
      <c r="VMP129"/>
      <c r="VMQ129"/>
      <c r="VMR129"/>
      <c r="VMS129"/>
      <c r="VMT129"/>
      <c r="VMU129"/>
      <c r="VMV129"/>
      <c r="VMW129"/>
      <c r="VMX129"/>
      <c r="VMY129"/>
      <c r="VMZ129"/>
      <c r="VNA129"/>
      <c r="VNB129"/>
      <c r="VNC129"/>
      <c r="VND129"/>
      <c r="VNE129"/>
      <c r="VNF129"/>
      <c r="VNG129"/>
      <c r="VNH129"/>
      <c r="VNI129"/>
      <c r="VNJ129"/>
      <c r="VNK129"/>
      <c r="VNL129"/>
      <c r="VNM129"/>
      <c r="VNN129"/>
      <c r="VNO129"/>
      <c r="VNP129"/>
      <c r="VNQ129"/>
      <c r="VNR129"/>
      <c r="VNS129"/>
      <c r="VNT129"/>
      <c r="VNU129"/>
      <c r="VNV129"/>
      <c r="VNW129"/>
      <c r="VNX129"/>
      <c r="VNY129"/>
      <c r="VNZ129"/>
      <c r="VOA129"/>
      <c r="VOB129"/>
      <c r="VOC129"/>
      <c r="VOD129"/>
      <c r="VOE129"/>
      <c r="VOF129"/>
      <c r="VOG129"/>
      <c r="VOH129"/>
      <c r="VOI129"/>
      <c r="VOJ129"/>
      <c r="VOK129"/>
      <c r="VOL129"/>
      <c r="VOM129"/>
      <c r="VON129"/>
      <c r="VOO129"/>
      <c r="VOP129"/>
      <c r="VOQ129"/>
      <c r="VOR129"/>
      <c r="VOS129"/>
      <c r="VOT129"/>
      <c r="VOU129"/>
      <c r="VOV129"/>
      <c r="VOW129"/>
      <c r="VOX129"/>
      <c r="VOY129"/>
      <c r="VOZ129"/>
      <c r="VPA129"/>
      <c r="VPB129"/>
      <c r="VPC129"/>
      <c r="VPD129"/>
      <c r="VPE129"/>
      <c r="VPF129"/>
      <c r="VPG129"/>
      <c r="VPH129"/>
      <c r="VPI129"/>
      <c r="VPJ129"/>
      <c r="VPK129"/>
      <c r="VPL129"/>
      <c r="VPM129"/>
      <c r="VPN129"/>
      <c r="VPO129"/>
      <c r="VPP129"/>
      <c r="VPQ129"/>
      <c r="VPR129"/>
      <c r="VPS129"/>
      <c r="VPT129"/>
      <c r="VPU129"/>
      <c r="VPV129"/>
      <c r="VPW129"/>
      <c r="VPX129"/>
      <c r="VPY129"/>
      <c r="VPZ129"/>
      <c r="VQA129"/>
      <c r="VQB129"/>
      <c r="VQC129"/>
      <c r="VQD129"/>
      <c r="VQE129"/>
      <c r="VQF129"/>
      <c r="VQG129"/>
      <c r="VQH129"/>
      <c r="VQI129"/>
      <c r="VQJ129"/>
      <c r="VQK129"/>
      <c r="VQL129"/>
      <c r="VQM129"/>
      <c r="VQN129"/>
      <c r="VQO129"/>
      <c r="VQP129"/>
      <c r="VQQ129"/>
      <c r="VQR129"/>
      <c r="VQS129"/>
      <c r="VQT129"/>
      <c r="VQU129"/>
      <c r="VQV129"/>
      <c r="VQW129"/>
      <c r="VQX129"/>
      <c r="VQY129"/>
      <c r="VQZ129"/>
      <c r="VRA129"/>
      <c r="VRB129"/>
      <c r="VRC129"/>
      <c r="VRD129"/>
      <c r="VRE129"/>
      <c r="VRF129"/>
      <c r="VRG129"/>
      <c r="VRH129"/>
      <c r="VRI129"/>
      <c r="VRJ129"/>
      <c r="VRK129"/>
      <c r="VRL129"/>
      <c r="VRM129"/>
      <c r="VRN129"/>
      <c r="VRO129"/>
      <c r="VRP129"/>
      <c r="VRQ129"/>
      <c r="VRR129"/>
      <c r="VRS129"/>
      <c r="VRT129"/>
      <c r="VRU129"/>
      <c r="VRV129"/>
      <c r="VRW129"/>
      <c r="VRX129"/>
      <c r="VRY129"/>
      <c r="VRZ129"/>
      <c r="VSA129"/>
      <c r="VSB129"/>
      <c r="VSC129"/>
      <c r="VSD129"/>
      <c r="VSE129"/>
      <c r="VSF129"/>
      <c r="VSG129"/>
      <c r="VSH129"/>
      <c r="VSI129"/>
      <c r="VSJ129"/>
      <c r="VSK129"/>
      <c r="VSL129"/>
      <c r="VSM129"/>
      <c r="VSN129"/>
      <c r="VSO129"/>
      <c r="VSP129"/>
      <c r="VSQ129"/>
      <c r="VSR129"/>
      <c r="VSS129"/>
      <c r="VST129"/>
      <c r="VSU129"/>
      <c r="VSV129"/>
      <c r="VSW129"/>
      <c r="VSX129"/>
      <c r="VSY129"/>
      <c r="VSZ129"/>
      <c r="VTA129"/>
      <c r="VTB129"/>
      <c r="VTC129"/>
      <c r="VTD129"/>
      <c r="VTE129"/>
      <c r="VTF129"/>
      <c r="VTG129"/>
      <c r="VTH129"/>
      <c r="VTI129"/>
      <c r="VTJ129"/>
      <c r="VTK129"/>
      <c r="VTL129"/>
      <c r="VTM129"/>
      <c r="VTN129"/>
      <c r="VTO129"/>
      <c r="VTP129"/>
      <c r="VTQ129"/>
      <c r="VTR129"/>
      <c r="VTS129"/>
      <c r="VTT129"/>
      <c r="VTU129"/>
      <c r="VTV129"/>
      <c r="VTW129"/>
      <c r="VTX129"/>
      <c r="VTY129"/>
      <c r="VTZ129"/>
      <c r="VUA129"/>
      <c r="VUB129"/>
      <c r="VUC129"/>
      <c r="VUD129"/>
      <c r="VUE129"/>
      <c r="VUF129"/>
      <c r="VUG129"/>
      <c r="VUH129"/>
      <c r="VUI129"/>
      <c r="VUJ129"/>
      <c r="VUK129"/>
      <c r="VUL129"/>
      <c r="VUM129"/>
      <c r="VUN129"/>
      <c r="VUO129"/>
      <c r="VUP129"/>
      <c r="VUQ129"/>
      <c r="VUR129"/>
      <c r="VUS129"/>
      <c r="VUT129"/>
      <c r="VUU129"/>
      <c r="VUV129"/>
      <c r="VUW129"/>
      <c r="VUX129"/>
      <c r="VUY129"/>
      <c r="VUZ129"/>
      <c r="VVA129"/>
      <c r="VVB129"/>
      <c r="VVC129"/>
      <c r="VVD129"/>
      <c r="VVE129"/>
      <c r="VVF129"/>
      <c r="VVG129"/>
      <c r="VVH129"/>
      <c r="VVI129"/>
      <c r="VVJ129"/>
      <c r="VVK129"/>
      <c r="VVL129"/>
      <c r="VVM129"/>
      <c r="VVN129"/>
      <c r="VVO129"/>
      <c r="VVP129"/>
      <c r="VVQ129"/>
      <c r="VVR129"/>
      <c r="VVS129"/>
      <c r="VVT129"/>
      <c r="VVU129"/>
      <c r="VVV129"/>
      <c r="VVW129"/>
      <c r="VVX129"/>
      <c r="VVY129"/>
      <c r="VVZ129"/>
      <c r="VWA129"/>
      <c r="VWB129"/>
      <c r="VWC129"/>
      <c r="VWD129"/>
      <c r="VWE129"/>
      <c r="VWF129"/>
      <c r="VWG129"/>
      <c r="VWH129"/>
      <c r="VWI129"/>
      <c r="VWJ129"/>
      <c r="VWK129"/>
      <c r="VWL129"/>
      <c r="VWM129"/>
      <c r="VWN129"/>
      <c r="VWO129"/>
      <c r="VWP129"/>
      <c r="VWQ129"/>
      <c r="VWR129"/>
      <c r="VWS129"/>
      <c r="VWT129"/>
      <c r="VWU129"/>
      <c r="VWV129"/>
      <c r="VWW129"/>
      <c r="VWX129"/>
      <c r="VWY129"/>
      <c r="VWZ129"/>
      <c r="VXA129"/>
      <c r="VXB129"/>
      <c r="VXC129"/>
      <c r="VXD129"/>
      <c r="VXE129"/>
      <c r="VXF129"/>
      <c r="VXG129"/>
      <c r="VXH129"/>
      <c r="VXI129"/>
      <c r="VXJ129"/>
      <c r="VXK129"/>
      <c r="VXL129"/>
      <c r="VXM129"/>
      <c r="VXN129"/>
      <c r="VXO129"/>
      <c r="VXP129"/>
      <c r="VXQ129"/>
      <c r="VXR129"/>
      <c r="VXS129"/>
      <c r="VXT129"/>
      <c r="VXU129"/>
      <c r="VXV129"/>
      <c r="VXW129"/>
      <c r="VXX129"/>
      <c r="VXY129"/>
      <c r="VXZ129"/>
      <c r="VYA129"/>
      <c r="VYB129"/>
      <c r="VYC129"/>
      <c r="VYD129"/>
      <c r="VYE129"/>
      <c r="VYF129"/>
      <c r="VYG129"/>
      <c r="VYH129"/>
      <c r="VYI129"/>
      <c r="VYJ129"/>
      <c r="VYK129"/>
      <c r="VYL129"/>
      <c r="VYM129"/>
      <c r="VYN129"/>
      <c r="VYO129"/>
      <c r="VYP129"/>
      <c r="VYQ129"/>
      <c r="VYR129"/>
      <c r="VYS129"/>
      <c r="VYT129"/>
      <c r="VYU129"/>
      <c r="VYV129"/>
      <c r="VYW129"/>
      <c r="VYX129"/>
      <c r="VYY129"/>
      <c r="VYZ129"/>
      <c r="VZA129"/>
      <c r="VZB129"/>
      <c r="VZC129"/>
      <c r="VZD129"/>
      <c r="VZE129"/>
      <c r="VZF129"/>
      <c r="VZG129"/>
      <c r="VZH129"/>
      <c r="VZI129"/>
      <c r="VZJ129"/>
      <c r="VZK129"/>
      <c r="VZL129"/>
      <c r="VZM129"/>
      <c r="VZN129"/>
      <c r="VZO129"/>
      <c r="VZP129"/>
      <c r="VZQ129"/>
      <c r="VZR129"/>
      <c r="VZS129"/>
      <c r="VZT129"/>
      <c r="VZU129"/>
      <c r="VZV129"/>
      <c r="VZW129"/>
      <c r="VZX129"/>
      <c r="VZY129"/>
      <c r="VZZ129"/>
      <c r="WAA129"/>
      <c r="WAB129"/>
      <c r="WAC129"/>
      <c r="WAD129"/>
      <c r="WAE129"/>
      <c r="WAF129"/>
      <c r="WAG129"/>
      <c r="WAH129"/>
      <c r="WAI129"/>
      <c r="WAJ129"/>
      <c r="WAK129"/>
      <c r="WAL129"/>
      <c r="WAM129"/>
      <c r="WAN129"/>
      <c r="WAO129"/>
      <c r="WAP129"/>
      <c r="WAQ129"/>
      <c r="WAR129"/>
      <c r="WAS129"/>
      <c r="WAT129"/>
      <c r="WAU129"/>
      <c r="WAV129"/>
      <c r="WAW129"/>
      <c r="WAX129"/>
      <c r="WAY129"/>
      <c r="WAZ129"/>
      <c r="WBA129"/>
      <c r="WBB129"/>
      <c r="WBC129"/>
      <c r="WBD129"/>
      <c r="WBE129"/>
      <c r="WBF129"/>
      <c r="WBG129"/>
      <c r="WBH129"/>
      <c r="WBI129"/>
      <c r="WBJ129"/>
      <c r="WBK129"/>
      <c r="WBL129"/>
      <c r="WBM129"/>
      <c r="WBN129"/>
      <c r="WBO129"/>
      <c r="WBP129"/>
      <c r="WBQ129"/>
      <c r="WBR129"/>
      <c r="WBS129"/>
      <c r="WBT129"/>
      <c r="WBU129"/>
      <c r="WBV129"/>
      <c r="WBW129"/>
      <c r="WBX129"/>
      <c r="WBY129"/>
      <c r="WBZ129"/>
      <c r="WCA129"/>
      <c r="WCB129"/>
      <c r="WCC129"/>
      <c r="WCD129"/>
      <c r="WCE129"/>
      <c r="WCF129"/>
      <c r="WCG129"/>
      <c r="WCH129"/>
      <c r="WCI129"/>
      <c r="WCJ129"/>
      <c r="WCK129"/>
      <c r="WCL129"/>
      <c r="WCM129"/>
      <c r="WCN129"/>
      <c r="WCO129"/>
      <c r="WCP129"/>
      <c r="WCQ129"/>
      <c r="WCR129"/>
      <c r="WCS129"/>
      <c r="WCT129"/>
      <c r="WCU129"/>
      <c r="WCV129"/>
      <c r="WCW129"/>
      <c r="WCX129"/>
      <c r="WCY129"/>
      <c r="WCZ129"/>
      <c r="WDA129"/>
      <c r="WDB129"/>
      <c r="WDC129"/>
      <c r="WDD129"/>
      <c r="WDE129"/>
      <c r="WDF129"/>
      <c r="WDG129"/>
      <c r="WDH129"/>
      <c r="WDI129"/>
      <c r="WDJ129"/>
      <c r="WDK129"/>
      <c r="WDL129"/>
      <c r="WDM129"/>
      <c r="WDN129"/>
      <c r="WDO129"/>
      <c r="WDP129"/>
      <c r="WDQ129"/>
      <c r="WDR129"/>
      <c r="WDS129"/>
      <c r="WDT129"/>
      <c r="WDU129"/>
      <c r="WDV129"/>
      <c r="WDW129"/>
      <c r="WDX129"/>
      <c r="WDY129"/>
      <c r="WDZ129"/>
      <c r="WEA129"/>
      <c r="WEB129"/>
      <c r="WEC129"/>
      <c r="WED129"/>
      <c r="WEE129"/>
      <c r="WEF129"/>
      <c r="WEG129"/>
      <c r="WEH129"/>
      <c r="WEI129"/>
      <c r="WEJ129"/>
      <c r="WEK129"/>
      <c r="WEL129"/>
      <c r="WEM129"/>
      <c r="WEN129"/>
      <c r="WEO129"/>
      <c r="WEP129"/>
      <c r="WEQ129"/>
      <c r="WER129"/>
      <c r="WES129"/>
      <c r="WET129"/>
      <c r="WEU129"/>
      <c r="WEV129"/>
      <c r="WEW129"/>
      <c r="WEX129"/>
      <c r="WEY129"/>
      <c r="WEZ129"/>
      <c r="WFA129"/>
      <c r="WFB129"/>
      <c r="WFC129"/>
      <c r="WFD129"/>
      <c r="WFE129"/>
      <c r="WFF129"/>
      <c r="WFG129"/>
      <c r="WFH129"/>
      <c r="WFI129"/>
      <c r="WFJ129"/>
      <c r="WFK129"/>
      <c r="WFL129"/>
      <c r="WFM129"/>
      <c r="WFN129"/>
      <c r="WFO129"/>
      <c r="WFP129"/>
      <c r="WFQ129"/>
      <c r="WFR129"/>
      <c r="WFS129"/>
      <c r="WFT129"/>
      <c r="WFU129"/>
      <c r="WFV129"/>
      <c r="WFW129"/>
      <c r="WFX129"/>
      <c r="WFY129"/>
      <c r="WFZ129"/>
      <c r="WGA129"/>
      <c r="WGB129"/>
      <c r="WGC129"/>
      <c r="WGD129"/>
      <c r="WGE129"/>
      <c r="WGF129"/>
      <c r="WGG129"/>
      <c r="WGH129"/>
      <c r="WGI129"/>
      <c r="WGJ129"/>
      <c r="WGK129"/>
      <c r="WGL129"/>
      <c r="WGM129"/>
      <c r="WGN129"/>
      <c r="WGO129"/>
      <c r="WGP129"/>
      <c r="WGQ129"/>
      <c r="WGR129"/>
      <c r="WGS129"/>
      <c r="WGT129"/>
      <c r="WGU129"/>
      <c r="WGV129"/>
      <c r="WGW129"/>
      <c r="WGX129"/>
      <c r="WGY129"/>
      <c r="WGZ129"/>
      <c r="WHA129"/>
      <c r="WHB129"/>
      <c r="WHC129"/>
      <c r="WHD129"/>
      <c r="WHE129"/>
      <c r="WHF129"/>
      <c r="WHG129"/>
      <c r="WHH129"/>
      <c r="WHI129"/>
      <c r="WHJ129"/>
      <c r="WHK129"/>
      <c r="WHL129"/>
      <c r="WHM129"/>
      <c r="WHN129"/>
      <c r="WHO129"/>
      <c r="WHP129"/>
      <c r="WHQ129"/>
      <c r="WHR129"/>
      <c r="WHS129"/>
      <c r="WHT129"/>
      <c r="WHU129"/>
      <c r="WHV129"/>
      <c r="WHW129"/>
      <c r="WHX129"/>
      <c r="WHY129"/>
      <c r="WHZ129"/>
      <c r="WIA129"/>
      <c r="WIB129"/>
      <c r="WIC129"/>
      <c r="WID129"/>
      <c r="WIE129"/>
      <c r="WIF129"/>
      <c r="WIG129"/>
      <c r="WIH129"/>
      <c r="WII129"/>
      <c r="WIJ129"/>
      <c r="WIK129"/>
      <c r="WIL129"/>
      <c r="WIM129"/>
      <c r="WIN129"/>
      <c r="WIO129"/>
      <c r="WIP129"/>
      <c r="WIQ129"/>
      <c r="WIR129"/>
      <c r="WIS129"/>
      <c r="WIT129"/>
      <c r="WIU129"/>
      <c r="WIV129"/>
      <c r="WIW129"/>
      <c r="WIX129"/>
      <c r="WIY129"/>
      <c r="WIZ129"/>
      <c r="WJA129"/>
      <c r="WJB129"/>
      <c r="WJC129"/>
      <c r="WJD129"/>
      <c r="WJE129"/>
      <c r="WJF129"/>
      <c r="WJG129"/>
      <c r="WJH129"/>
      <c r="WJI129"/>
      <c r="WJJ129"/>
      <c r="WJK129"/>
      <c r="WJL129"/>
      <c r="WJM129"/>
      <c r="WJN129"/>
      <c r="WJO129"/>
      <c r="WJP129"/>
      <c r="WJQ129"/>
      <c r="WJR129"/>
      <c r="WJS129"/>
      <c r="WJT129"/>
      <c r="WJU129"/>
      <c r="WJV129"/>
      <c r="WJW129"/>
      <c r="WJX129"/>
      <c r="WJY129"/>
      <c r="WJZ129"/>
      <c r="WKA129"/>
      <c r="WKB129"/>
      <c r="WKC129"/>
      <c r="WKD129"/>
      <c r="WKE129"/>
      <c r="WKF129"/>
      <c r="WKG129"/>
      <c r="WKH129"/>
      <c r="WKI129"/>
      <c r="WKJ129"/>
      <c r="WKK129"/>
      <c r="WKL129"/>
      <c r="WKM129"/>
      <c r="WKN129"/>
      <c r="WKO129"/>
      <c r="WKP129"/>
      <c r="WKQ129"/>
      <c r="WKR129"/>
      <c r="WKS129"/>
      <c r="WKT129"/>
      <c r="WKU129"/>
      <c r="WKV129"/>
      <c r="WKW129"/>
      <c r="WKX129"/>
      <c r="WKY129"/>
      <c r="WKZ129"/>
      <c r="WLA129"/>
      <c r="WLB129"/>
      <c r="WLC129"/>
      <c r="WLD129"/>
      <c r="WLE129"/>
      <c r="WLF129"/>
      <c r="WLG129"/>
      <c r="WLH129"/>
      <c r="WLI129"/>
      <c r="WLJ129"/>
      <c r="WLK129"/>
      <c r="WLL129"/>
      <c r="WLM129"/>
      <c r="WLN129"/>
      <c r="WLO129"/>
      <c r="WLP129"/>
      <c r="WLQ129"/>
      <c r="WLR129"/>
      <c r="WLS129"/>
      <c r="WLT129"/>
      <c r="WLU129"/>
      <c r="WLV129"/>
      <c r="WLW129"/>
      <c r="WLX129"/>
      <c r="WLY129"/>
      <c r="WLZ129"/>
      <c r="WMA129"/>
      <c r="WMB129"/>
      <c r="WMC129"/>
      <c r="WMD129"/>
      <c r="WME129"/>
      <c r="WMF129"/>
      <c r="WMG129"/>
      <c r="WMH129"/>
      <c r="WMI129"/>
      <c r="WMJ129"/>
      <c r="WMK129"/>
      <c r="WML129"/>
      <c r="WMM129"/>
      <c r="WMN129"/>
      <c r="WMO129"/>
      <c r="WMP129"/>
      <c r="WMQ129"/>
      <c r="WMR129"/>
      <c r="WMS129"/>
      <c r="WMT129"/>
      <c r="WMU129"/>
      <c r="WMV129"/>
      <c r="WMW129"/>
      <c r="WMX129"/>
      <c r="WMY129"/>
      <c r="WMZ129"/>
      <c r="WNA129"/>
      <c r="WNB129"/>
      <c r="WNC129"/>
      <c r="WND129"/>
      <c r="WNE129"/>
      <c r="WNF129"/>
      <c r="WNG129"/>
      <c r="WNH129"/>
      <c r="WNI129"/>
      <c r="WNJ129"/>
      <c r="WNK129"/>
      <c r="WNL129"/>
      <c r="WNM129"/>
      <c r="WNN129"/>
      <c r="WNO129"/>
      <c r="WNP129"/>
      <c r="WNQ129"/>
      <c r="WNR129"/>
      <c r="WNS129"/>
      <c r="WNT129"/>
      <c r="WNU129"/>
      <c r="WNV129"/>
      <c r="WNW129"/>
      <c r="WNX129"/>
      <c r="WNY129"/>
      <c r="WNZ129"/>
      <c r="WOA129"/>
      <c r="WOB129"/>
      <c r="WOC129"/>
      <c r="WOD129"/>
      <c r="WOE129"/>
      <c r="WOF129"/>
      <c r="WOG129"/>
      <c r="WOH129"/>
      <c r="WOI129"/>
      <c r="WOJ129"/>
      <c r="WOK129"/>
      <c r="WOL129"/>
      <c r="WOM129"/>
      <c r="WON129"/>
      <c r="WOO129"/>
      <c r="WOP129"/>
      <c r="WOQ129"/>
      <c r="WOR129"/>
      <c r="WOS129"/>
      <c r="WOT129"/>
      <c r="WOU129"/>
      <c r="WOV129"/>
      <c r="WOW129"/>
      <c r="WOX129"/>
      <c r="WOY129"/>
      <c r="WOZ129"/>
      <c r="WPA129"/>
      <c r="WPB129"/>
      <c r="WPC129"/>
      <c r="WPD129"/>
      <c r="WPE129"/>
      <c r="WPF129"/>
      <c r="WPG129"/>
      <c r="WPH129"/>
      <c r="WPI129"/>
      <c r="WPJ129"/>
      <c r="WPK129"/>
      <c r="WPL129"/>
      <c r="WPM129"/>
      <c r="WPN129"/>
      <c r="WPO129"/>
      <c r="WPP129"/>
      <c r="WPQ129"/>
      <c r="WPR129"/>
      <c r="WPS129"/>
      <c r="WPT129"/>
      <c r="WPU129"/>
      <c r="WPV129"/>
      <c r="WPW129"/>
      <c r="WPX129"/>
      <c r="WPY129"/>
      <c r="WPZ129"/>
      <c r="WQA129"/>
      <c r="WQB129"/>
      <c r="WQC129"/>
      <c r="WQD129"/>
      <c r="WQE129"/>
      <c r="WQF129"/>
      <c r="WQG129"/>
      <c r="WQH129"/>
      <c r="WQI129"/>
      <c r="WQJ129"/>
      <c r="WQK129"/>
      <c r="WQL129"/>
      <c r="WQM129"/>
      <c r="WQN129"/>
      <c r="WQO129"/>
      <c r="WQP129"/>
      <c r="WQQ129"/>
      <c r="WQR129"/>
      <c r="WQS129"/>
      <c r="WQT129"/>
      <c r="WQU129"/>
      <c r="WQV129"/>
      <c r="WQW129"/>
      <c r="WQX129"/>
      <c r="WQY129"/>
      <c r="WQZ129"/>
      <c r="WRA129"/>
      <c r="WRB129"/>
      <c r="WRC129"/>
      <c r="WRD129"/>
      <c r="WRE129"/>
      <c r="WRF129"/>
      <c r="WRG129"/>
      <c r="WRH129"/>
      <c r="WRI129"/>
      <c r="WRJ129"/>
      <c r="WRK129"/>
      <c r="WRL129"/>
      <c r="WRM129"/>
      <c r="WRN129"/>
      <c r="WRO129"/>
      <c r="WRP129"/>
      <c r="WRQ129"/>
      <c r="WRR129"/>
      <c r="WRS129"/>
      <c r="WRT129"/>
      <c r="WRU129"/>
      <c r="WRV129"/>
      <c r="WRW129"/>
      <c r="WRX129"/>
      <c r="WRY129"/>
      <c r="WRZ129"/>
      <c r="WSA129"/>
      <c r="WSB129"/>
      <c r="WSC129"/>
      <c r="WSD129"/>
      <c r="WSE129"/>
      <c r="WSF129"/>
      <c r="WSG129"/>
      <c r="WSH129"/>
      <c r="WSI129"/>
      <c r="WSJ129"/>
      <c r="WSK129"/>
      <c r="WSL129"/>
      <c r="WSM129"/>
      <c r="WSN129"/>
      <c r="WSO129"/>
      <c r="WSP129"/>
      <c r="WSQ129"/>
      <c r="WSR129"/>
      <c r="WSS129"/>
      <c r="WST129"/>
      <c r="WSU129"/>
      <c r="WSV129"/>
      <c r="WSW129"/>
      <c r="WSX129"/>
      <c r="WSY129"/>
      <c r="WSZ129"/>
      <c r="WTA129"/>
      <c r="WTB129"/>
      <c r="WTC129"/>
      <c r="WTD129"/>
      <c r="WTE129"/>
      <c r="WTF129"/>
      <c r="WTG129"/>
      <c r="WTH129"/>
      <c r="WTI129"/>
      <c r="WTJ129"/>
      <c r="WTK129"/>
      <c r="WTL129"/>
      <c r="WTM129"/>
      <c r="WTN129"/>
      <c r="WTO129"/>
      <c r="WTP129"/>
      <c r="WTQ129"/>
      <c r="WTR129"/>
      <c r="WTS129"/>
      <c r="WTT129"/>
      <c r="WTU129"/>
      <c r="WTV129"/>
      <c r="WTW129"/>
      <c r="WTX129"/>
      <c r="WTY129"/>
      <c r="WTZ129"/>
      <c r="WUA129"/>
      <c r="WUB129"/>
      <c r="WUC129"/>
      <c r="WUD129"/>
      <c r="WUE129"/>
      <c r="WUF129"/>
      <c r="WUG129"/>
      <c r="WUH129"/>
      <c r="WUI129"/>
      <c r="WUJ129"/>
      <c r="WUK129"/>
      <c r="WUL129"/>
      <c r="WUM129"/>
      <c r="WUN129"/>
      <c r="WUO129"/>
      <c r="WUP129"/>
      <c r="WUQ129"/>
      <c r="WUR129"/>
      <c r="WUS129"/>
      <c r="WUT129"/>
      <c r="WUU129"/>
      <c r="WUV129"/>
      <c r="WUW129"/>
      <c r="WUX129"/>
      <c r="WUY129"/>
      <c r="WUZ129"/>
      <c r="WVA129"/>
      <c r="WVB129"/>
      <c r="WVC129"/>
      <c r="WVD129"/>
      <c r="WVE129"/>
      <c r="WVF129"/>
      <c r="WVG129"/>
      <c r="WVH129"/>
      <c r="WVI129"/>
      <c r="WVJ129"/>
      <c r="WVK129"/>
      <c r="WVL129"/>
      <c r="WVM129"/>
      <c r="WVN129"/>
      <c r="WVO129"/>
      <c r="WVP129"/>
      <c r="WVQ129"/>
      <c r="WVR129"/>
      <c r="WVS129"/>
      <c r="WVT129"/>
      <c r="WVU129"/>
      <c r="WVV129"/>
      <c r="WVW129"/>
      <c r="WVX129"/>
      <c r="WVY129"/>
      <c r="WVZ129"/>
      <c r="WWA129"/>
      <c r="WWB129"/>
      <c r="WWC129"/>
      <c r="WWD129"/>
      <c r="WWE129"/>
      <c r="WWF129"/>
      <c r="WWG129"/>
      <c r="WWH129"/>
      <c r="WWI129"/>
      <c r="WWJ129"/>
      <c r="WWK129"/>
      <c r="WWL129"/>
      <c r="WWM129"/>
      <c r="WWN129"/>
      <c r="WWO129"/>
      <c r="WWP129"/>
      <c r="WWQ129"/>
      <c r="WWR129"/>
      <c r="WWS129"/>
      <c r="WWT129"/>
      <c r="WWU129"/>
      <c r="WWV129"/>
      <c r="WWW129"/>
      <c r="WWX129"/>
      <c r="WWY129"/>
      <c r="WWZ129"/>
      <c r="WXA129"/>
      <c r="WXB129"/>
      <c r="WXC129"/>
      <c r="WXD129"/>
      <c r="WXE129"/>
      <c r="WXF129"/>
      <c r="WXG129"/>
      <c r="WXH129"/>
      <c r="WXI129"/>
      <c r="WXJ129"/>
      <c r="WXK129"/>
      <c r="WXL129"/>
      <c r="WXM129"/>
      <c r="WXN129"/>
      <c r="WXO129"/>
      <c r="WXP129"/>
      <c r="WXQ129"/>
      <c r="WXR129"/>
      <c r="WXS129"/>
      <c r="WXT129"/>
      <c r="WXU129"/>
      <c r="WXV129"/>
      <c r="WXW129"/>
      <c r="WXX129"/>
      <c r="WXY129"/>
      <c r="WXZ129"/>
      <c r="WYA129"/>
      <c r="WYB129"/>
      <c r="WYC129"/>
      <c r="WYD129"/>
      <c r="WYE129"/>
      <c r="WYF129"/>
      <c r="WYG129"/>
      <c r="WYH129"/>
      <c r="WYI129"/>
      <c r="WYJ129"/>
      <c r="WYK129"/>
      <c r="WYL129"/>
      <c r="WYM129"/>
      <c r="WYN129"/>
      <c r="WYO129"/>
      <c r="WYP129"/>
      <c r="WYQ129"/>
      <c r="WYR129"/>
      <c r="WYS129"/>
      <c r="WYT129"/>
      <c r="WYU129"/>
      <c r="WYV129"/>
      <c r="WYW129"/>
      <c r="WYX129"/>
      <c r="WYY129"/>
      <c r="WYZ129"/>
      <c r="WZA129"/>
      <c r="WZB129"/>
      <c r="WZC129"/>
      <c r="WZD129"/>
      <c r="WZE129"/>
      <c r="WZF129"/>
      <c r="WZG129"/>
      <c r="WZH129"/>
      <c r="WZI129"/>
      <c r="WZJ129"/>
      <c r="WZK129"/>
      <c r="WZL129"/>
      <c r="WZM129"/>
      <c r="WZN129"/>
      <c r="WZO129"/>
      <c r="WZP129"/>
      <c r="WZQ129"/>
      <c r="WZR129"/>
      <c r="WZS129"/>
      <c r="WZT129"/>
      <c r="WZU129"/>
      <c r="WZV129"/>
      <c r="WZW129"/>
      <c r="WZX129"/>
      <c r="WZY129"/>
      <c r="WZZ129"/>
      <c r="XAA129"/>
      <c r="XAB129"/>
      <c r="XAC129"/>
      <c r="XAD129"/>
      <c r="XAE129"/>
      <c r="XAF129"/>
      <c r="XAG129"/>
      <c r="XAH129"/>
      <c r="XAI129"/>
      <c r="XAJ129"/>
      <c r="XAK129"/>
      <c r="XAL129"/>
      <c r="XAM129"/>
      <c r="XAN129"/>
      <c r="XAO129"/>
      <c r="XAP129"/>
      <c r="XAQ129"/>
      <c r="XAR129"/>
      <c r="XAS129"/>
      <c r="XAT129"/>
      <c r="XAU129"/>
      <c r="XAV129"/>
      <c r="XAW129"/>
      <c r="XAX129"/>
      <c r="XAY129"/>
      <c r="XAZ129"/>
      <c r="XBA129"/>
      <c r="XBB129"/>
      <c r="XBC129"/>
      <c r="XBD129"/>
      <c r="XBE129"/>
      <c r="XBF129"/>
      <c r="XBG129"/>
      <c r="XBH129"/>
      <c r="XBI129"/>
      <c r="XBJ129"/>
      <c r="XBK129"/>
      <c r="XBL129"/>
      <c r="XBM129"/>
      <c r="XBN129"/>
      <c r="XBO129"/>
      <c r="XBP129"/>
      <c r="XBQ129"/>
      <c r="XBR129"/>
      <c r="XBS129"/>
      <c r="XBT129"/>
      <c r="XBU129"/>
      <c r="XBV129"/>
      <c r="XBW129"/>
      <c r="XBX129"/>
      <c r="XBY129"/>
      <c r="XBZ129"/>
      <c r="XCA129"/>
      <c r="XCB129"/>
      <c r="XCC129"/>
      <c r="XCD129"/>
      <c r="XCE129"/>
      <c r="XCF129"/>
      <c r="XCG129"/>
      <c r="XCH129"/>
      <c r="XCI129"/>
      <c r="XCJ129"/>
      <c r="XCK129"/>
      <c r="XCL129"/>
      <c r="XCM129"/>
      <c r="XCN129"/>
      <c r="XCO129"/>
      <c r="XCP129"/>
      <c r="XCQ129"/>
      <c r="XCR129"/>
      <c r="XCS129"/>
      <c r="XCT129"/>
      <c r="XCU129"/>
      <c r="XCV129"/>
      <c r="XCW129"/>
      <c r="XCX129"/>
      <c r="XCY129"/>
      <c r="XCZ129"/>
      <c r="XDA129"/>
      <c r="XDB129"/>
      <c r="XDC129"/>
      <c r="XDD129"/>
      <c r="XDE129"/>
      <c r="XDF129"/>
      <c r="XDG129"/>
      <c r="XDH129"/>
      <c r="XDI129"/>
      <c r="XDJ129"/>
      <c r="XDK129"/>
      <c r="XDL129"/>
      <c r="XDM129"/>
      <c r="XDN129"/>
      <c r="XDO129"/>
      <c r="XDP129"/>
      <c r="XDQ129"/>
      <c r="XDR129"/>
      <c r="XDS129"/>
      <c r="XDT129"/>
      <c r="XDU129"/>
      <c r="XDV129"/>
      <c r="XDW129"/>
      <c r="XDX129"/>
      <c r="XDY129"/>
      <c r="XDZ129"/>
      <c r="XEA129"/>
      <c r="XEB129"/>
      <c r="XEC129"/>
      <c r="XED129"/>
      <c r="XEE129"/>
      <c r="XEF129"/>
      <c r="XEG129"/>
      <c r="XEH129"/>
      <c r="XEI129"/>
      <c r="XEJ129"/>
      <c r="XEK129"/>
      <c r="XEL129"/>
      <c r="XEM129"/>
      <c r="XEN129"/>
      <c r="XEO129"/>
      <c r="XEP129"/>
      <c r="XEQ129"/>
      <c r="XER129"/>
      <c r="XES129"/>
      <c r="XET129"/>
      <c r="XEU129"/>
      <c r="XEV129"/>
      <c r="XEW129"/>
      <c r="XEX129"/>
      <c r="XEY129"/>
      <c r="XEZ129"/>
      <c r="XFA129"/>
      <c r="XFB129"/>
      <c r="XFC129"/>
      <c r="XFD129"/>
    </row>
    <row r="130" spans="1:16384" ht="17">
      <c r="E130" s="62" t="s">
        <v>396</v>
      </c>
      <c r="F130" s="409" t="s">
        <v>381</v>
      </c>
      <c r="G130" s="34" t="s">
        <v>403</v>
      </c>
      <c r="H130" s="62" t="s">
        <v>407</v>
      </c>
      <c r="I130" s="34" t="s">
        <v>405</v>
      </c>
      <c r="J130" s="34" t="s">
        <v>130</v>
      </c>
    </row>
    <row r="131" spans="1:16384" ht="34">
      <c r="E131" s="407" t="s">
        <v>396</v>
      </c>
      <c r="F131" s="412" t="s">
        <v>565</v>
      </c>
      <c r="G131" s="408" t="s">
        <v>403</v>
      </c>
      <c r="H131" s="62" t="s">
        <v>407</v>
      </c>
      <c r="I131" s="34" t="s">
        <v>130</v>
      </c>
      <c r="J131" s="34" t="s">
        <v>129</v>
      </c>
    </row>
    <row r="132" spans="1:16384" ht="17">
      <c r="E132" s="407" t="s">
        <v>396</v>
      </c>
      <c r="F132" s="412" t="s">
        <v>568</v>
      </c>
      <c r="G132" s="408" t="s">
        <v>403</v>
      </c>
      <c r="H132" s="62" t="s">
        <v>407</v>
      </c>
      <c r="I132" s="34" t="s">
        <v>130</v>
      </c>
      <c r="J132" s="34" t="s">
        <v>129</v>
      </c>
    </row>
    <row r="133" spans="1:16384" ht="17">
      <c r="E133" s="62" t="s">
        <v>397</v>
      </c>
      <c r="F133" s="410" t="s">
        <v>382</v>
      </c>
      <c r="G133" s="34" t="s">
        <v>403</v>
      </c>
      <c r="H133" s="62" t="s">
        <v>402</v>
      </c>
      <c r="I133" s="34" t="s">
        <v>129</v>
      </c>
      <c r="J133" s="34" t="s">
        <v>129</v>
      </c>
    </row>
    <row r="134" spans="1:16384" ht="17">
      <c r="E134" s="62" t="s">
        <v>397</v>
      </c>
      <c r="F134" s="62" t="s">
        <v>383</v>
      </c>
      <c r="G134" s="34" t="s">
        <v>403</v>
      </c>
      <c r="H134" s="62" t="s">
        <v>402</v>
      </c>
      <c r="I134" s="34" t="s">
        <v>129</v>
      </c>
      <c r="J134" s="34" t="s">
        <v>129</v>
      </c>
    </row>
    <row r="137" spans="1:16384" ht="37">
      <c r="A137" s="58"/>
      <c r="B137" s="58"/>
      <c r="C137" s="58"/>
      <c r="D137" s="59" t="s">
        <v>469</v>
      </c>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N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58"/>
      <c r="GL137" s="58"/>
      <c r="GM137" s="58"/>
      <c r="GN137" s="58"/>
      <c r="GO137" s="58"/>
      <c r="GP137" s="58"/>
      <c r="GQ137" s="58"/>
      <c r="GR137" s="58"/>
      <c r="GS137" s="58"/>
      <c r="GT137" s="58"/>
      <c r="GU137" s="58"/>
      <c r="GV137" s="58"/>
      <c r="GW137" s="58"/>
      <c r="GX137" s="58"/>
      <c r="GY137" s="58"/>
      <c r="GZ137" s="58"/>
      <c r="HA137" s="58"/>
      <c r="HB137" s="58"/>
      <c r="HC137" s="58"/>
      <c r="HD137" s="58"/>
      <c r="HE137" s="58"/>
      <c r="HF137" s="58"/>
      <c r="HG137" s="58"/>
      <c r="HH137" s="58"/>
      <c r="HI137" s="58"/>
      <c r="HJ137" s="58"/>
      <c r="HK137" s="58"/>
      <c r="HL137" s="58"/>
      <c r="HM137" s="58"/>
      <c r="HN137" s="58"/>
      <c r="HO137" s="58"/>
      <c r="HP137" s="58"/>
      <c r="HQ137" s="58"/>
      <c r="HR137" s="58"/>
      <c r="HS137" s="58"/>
      <c r="HT137" s="58"/>
      <c r="HU137" s="58"/>
      <c r="HV137" s="58"/>
      <c r="HW137" s="58"/>
      <c r="HX137" s="58"/>
      <c r="HY137" s="58"/>
      <c r="HZ137" s="58"/>
      <c r="IA137" s="58"/>
      <c r="IB137" s="58"/>
      <c r="IC137" s="58"/>
      <c r="ID137" s="58"/>
      <c r="IE137" s="58"/>
      <c r="IF137" s="58"/>
      <c r="IG137" s="58"/>
      <c r="IH137" s="58"/>
      <c r="II137" s="58"/>
      <c r="IJ137" s="58"/>
      <c r="IK137" s="58"/>
      <c r="IL137" s="58"/>
      <c r="IM137" s="58"/>
      <c r="IN137" s="58"/>
      <c r="IO137" s="58"/>
      <c r="IP137" s="58"/>
      <c r="IQ137" s="58"/>
      <c r="IR137" s="58"/>
      <c r="IS137" s="58"/>
      <c r="IT137" s="58"/>
      <c r="IU137" s="58"/>
      <c r="IV137" s="58"/>
      <c r="IW137" s="58"/>
      <c r="IX137" s="58"/>
      <c r="IY137" s="58"/>
      <c r="IZ137" s="58"/>
      <c r="JA137" s="58"/>
      <c r="JB137" s="58"/>
      <c r="JC137" s="58"/>
      <c r="JD137" s="58"/>
      <c r="JE137" s="58"/>
      <c r="JF137" s="58"/>
      <c r="JG137" s="58"/>
      <c r="JH137" s="58"/>
      <c r="JI137" s="58"/>
      <c r="JJ137" s="58"/>
      <c r="JK137" s="58"/>
      <c r="JL137" s="58"/>
      <c r="JM137" s="58"/>
      <c r="JN137" s="58"/>
      <c r="JO137" s="58"/>
      <c r="JP137" s="58"/>
      <c r="JQ137" s="58"/>
      <c r="JR137" s="58"/>
      <c r="JS137" s="58"/>
      <c r="JT137" s="58"/>
      <c r="JU137" s="58"/>
      <c r="JV137" s="58"/>
      <c r="JW137" s="58"/>
      <c r="JX137" s="58"/>
      <c r="JY137" s="58"/>
      <c r="JZ137" s="58"/>
      <c r="KA137" s="58"/>
      <c r="KB137" s="58"/>
      <c r="KC137" s="58"/>
      <c r="KD137" s="58"/>
      <c r="KE137" s="58"/>
      <c r="KF137" s="58"/>
      <c r="KG137" s="58"/>
      <c r="KH137" s="58"/>
      <c r="KI137" s="58"/>
      <c r="KJ137" s="58"/>
      <c r="KK137" s="58"/>
      <c r="KL137" s="58"/>
      <c r="KM137" s="58"/>
      <c r="KN137" s="58"/>
      <c r="KO137" s="58"/>
      <c r="KP137" s="58"/>
      <c r="KQ137" s="58"/>
      <c r="KR137" s="58"/>
      <c r="KS137" s="58"/>
      <c r="KT137" s="58"/>
      <c r="KU137" s="58"/>
      <c r="KV137" s="58"/>
      <c r="KW137" s="58"/>
      <c r="KX137" s="58"/>
      <c r="KY137" s="58"/>
      <c r="KZ137" s="58"/>
      <c r="LA137" s="58"/>
      <c r="LB137" s="58"/>
      <c r="LC137" s="58"/>
      <c r="LD137" s="58"/>
      <c r="LE137" s="58"/>
      <c r="LF137" s="58"/>
      <c r="LG137" s="58"/>
      <c r="LH137" s="58"/>
      <c r="LI137" s="58"/>
      <c r="LJ137" s="58"/>
      <c r="LK137" s="58"/>
      <c r="LL137" s="58"/>
      <c r="LM137" s="58"/>
      <c r="LN137" s="58"/>
      <c r="LO137" s="58"/>
      <c r="LP137" s="58"/>
      <c r="LQ137" s="58"/>
      <c r="LR137" s="58"/>
      <c r="LS137" s="58"/>
      <c r="LT137" s="58"/>
      <c r="LU137" s="58"/>
      <c r="LV137" s="58"/>
      <c r="LW137" s="58"/>
      <c r="LX137" s="58"/>
      <c r="LY137" s="58"/>
      <c r="LZ137" s="58"/>
      <c r="MA137" s="58"/>
      <c r="MB137" s="58"/>
      <c r="MC137" s="58"/>
      <c r="MD137" s="58"/>
      <c r="ME137" s="58"/>
      <c r="MF137" s="58"/>
      <c r="MG137" s="58"/>
      <c r="MH137" s="58"/>
      <c r="MI137" s="58"/>
      <c r="MJ137" s="58"/>
      <c r="MK137" s="58"/>
      <c r="ML137" s="58"/>
      <c r="MM137" s="58"/>
      <c r="MN137" s="58"/>
      <c r="MO137" s="58"/>
      <c r="MP137" s="58"/>
      <c r="MQ137" s="58"/>
      <c r="MR137" s="58"/>
      <c r="MS137" s="58"/>
      <c r="MT137" s="58"/>
      <c r="MU137" s="58"/>
      <c r="MV137" s="58"/>
      <c r="MW137" s="58"/>
      <c r="MX137" s="58"/>
      <c r="MY137" s="58"/>
      <c r="MZ137" s="58"/>
      <c r="NA137" s="58"/>
      <c r="NB137" s="58"/>
      <c r="NC137" s="58"/>
      <c r="ND137" s="58"/>
      <c r="NE137" s="58"/>
      <c r="NF137" s="58"/>
      <c r="NG137" s="58"/>
      <c r="NH137" s="58"/>
      <c r="NI137" s="58"/>
      <c r="NJ137" s="58"/>
      <c r="NK137" s="58"/>
      <c r="NL137" s="58"/>
      <c r="NM137" s="58"/>
      <c r="NN137" s="58"/>
      <c r="NO137" s="58"/>
      <c r="NP137" s="58"/>
      <c r="NQ137" s="58"/>
      <c r="NR137" s="58"/>
      <c r="NS137" s="58"/>
      <c r="NT137" s="58"/>
      <c r="NU137" s="58"/>
      <c r="NV137" s="58"/>
      <c r="NW137" s="58"/>
      <c r="NX137" s="58"/>
      <c r="NY137" s="58"/>
      <c r="NZ137" s="58"/>
      <c r="OA137" s="58"/>
      <c r="OB137" s="58"/>
      <c r="OC137" s="58"/>
      <c r="OD137" s="58"/>
      <c r="OE137" s="58"/>
      <c r="OF137" s="58"/>
      <c r="OG137" s="58"/>
      <c r="OH137" s="58"/>
      <c r="OI137" s="58"/>
      <c r="OJ137" s="58"/>
      <c r="OK137" s="58"/>
      <c r="OL137" s="58"/>
      <c r="OM137" s="58"/>
      <c r="ON137" s="58"/>
      <c r="OO137" s="58"/>
      <c r="OP137" s="58"/>
      <c r="OQ137" s="58"/>
      <c r="OR137" s="58"/>
      <c r="OS137" s="58"/>
      <c r="OT137" s="58"/>
      <c r="OU137" s="58"/>
      <c r="OV137" s="58"/>
      <c r="OW137" s="58"/>
      <c r="OX137" s="58"/>
      <c r="OY137" s="58"/>
      <c r="OZ137" s="58"/>
      <c r="PA137" s="58"/>
      <c r="PB137" s="58"/>
      <c r="PC137" s="58"/>
      <c r="PD137" s="58"/>
      <c r="PE137" s="58"/>
      <c r="PF137" s="58"/>
      <c r="PG137" s="58"/>
      <c r="PH137" s="58"/>
      <c r="PI137" s="58"/>
      <c r="PJ137" s="58"/>
      <c r="PK137" s="58"/>
      <c r="PL137" s="58"/>
      <c r="PM137" s="58"/>
      <c r="PN137" s="58"/>
      <c r="PO137" s="58"/>
      <c r="PP137" s="58"/>
      <c r="PQ137" s="58"/>
      <c r="PR137" s="58"/>
      <c r="PS137" s="58"/>
      <c r="PT137" s="58"/>
      <c r="PU137" s="58"/>
      <c r="PV137" s="58"/>
      <c r="PW137" s="58"/>
      <c r="PX137" s="58"/>
      <c r="PY137" s="58"/>
      <c r="PZ137" s="58"/>
      <c r="QA137" s="58"/>
      <c r="QB137" s="58"/>
      <c r="QC137" s="58"/>
      <c r="QD137" s="58"/>
      <c r="QE137" s="58"/>
      <c r="QF137" s="58"/>
      <c r="QG137" s="58"/>
      <c r="QH137" s="58"/>
      <c r="QI137" s="58"/>
      <c r="QJ137" s="58"/>
      <c r="QK137" s="58"/>
      <c r="QL137" s="58"/>
      <c r="QM137" s="58"/>
      <c r="QN137" s="58"/>
      <c r="QO137" s="58"/>
      <c r="QP137" s="58"/>
      <c r="QQ137" s="58"/>
      <c r="QR137" s="58"/>
      <c r="QS137" s="58"/>
      <c r="QT137" s="58"/>
      <c r="QU137" s="58"/>
      <c r="QV137" s="58"/>
      <c r="QW137" s="58"/>
      <c r="QX137" s="58"/>
      <c r="QY137" s="58"/>
      <c r="QZ137" s="58"/>
      <c r="RA137" s="58"/>
      <c r="RB137" s="58"/>
      <c r="RC137" s="58"/>
      <c r="RD137" s="58"/>
      <c r="RE137" s="58"/>
      <c r="RF137" s="58"/>
      <c r="RG137" s="58"/>
      <c r="RH137" s="58"/>
      <c r="RI137" s="58"/>
      <c r="RJ137" s="58"/>
      <c r="RK137" s="58"/>
      <c r="RL137" s="58"/>
      <c r="RM137" s="58"/>
      <c r="RN137" s="58"/>
      <c r="RO137" s="58"/>
      <c r="RP137" s="58"/>
      <c r="RQ137" s="58"/>
      <c r="RR137" s="58"/>
      <c r="RS137" s="58"/>
      <c r="RT137" s="58"/>
      <c r="RU137" s="58"/>
      <c r="RV137" s="58"/>
      <c r="RW137" s="58"/>
      <c r="RX137" s="58"/>
      <c r="RY137" s="58"/>
      <c r="RZ137" s="58"/>
      <c r="SA137" s="58"/>
      <c r="SB137" s="58"/>
      <c r="SC137" s="58"/>
      <c r="SD137" s="58"/>
      <c r="SE137" s="58"/>
      <c r="SF137" s="58"/>
      <c r="SG137" s="58"/>
      <c r="SH137" s="58"/>
      <c r="SI137" s="58"/>
      <c r="SJ137" s="58"/>
      <c r="SK137" s="58"/>
      <c r="SL137" s="58"/>
      <c r="SM137" s="58"/>
      <c r="SN137" s="58"/>
      <c r="SO137" s="58"/>
      <c r="SP137" s="58"/>
      <c r="SQ137" s="58"/>
      <c r="SR137" s="58"/>
      <c r="SS137" s="58"/>
      <c r="ST137" s="58"/>
      <c r="SU137" s="58"/>
      <c r="SV137" s="58"/>
      <c r="SW137" s="58"/>
      <c r="SX137" s="58"/>
      <c r="SY137" s="58"/>
      <c r="SZ137" s="58"/>
      <c r="TA137" s="58"/>
      <c r="TB137" s="58"/>
      <c r="TC137" s="58"/>
      <c r="TD137" s="58"/>
      <c r="TE137" s="58"/>
      <c r="TF137" s="58"/>
      <c r="TG137" s="58"/>
      <c r="TH137" s="58"/>
      <c r="TI137" s="58"/>
      <c r="TJ137" s="58"/>
      <c r="TK137" s="58"/>
      <c r="TL137" s="58"/>
      <c r="TM137" s="58"/>
      <c r="TN137" s="58"/>
      <c r="TO137" s="58"/>
      <c r="TP137" s="58"/>
      <c r="TQ137" s="58"/>
      <c r="TR137" s="58"/>
      <c r="TS137" s="58"/>
      <c r="TT137" s="58"/>
      <c r="TU137" s="58"/>
      <c r="TV137" s="58"/>
      <c r="TW137" s="58"/>
      <c r="TX137" s="58"/>
      <c r="TY137" s="58"/>
      <c r="TZ137" s="58"/>
      <c r="UA137" s="58"/>
      <c r="UB137" s="58"/>
      <c r="UC137" s="58"/>
      <c r="UD137" s="58"/>
      <c r="UE137" s="58"/>
      <c r="UF137" s="58"/>
      <c r="UG137" s="58"/>
      <c r="UH137" s="58"/>
      <c r="UI137" s="58"/>
      <c r="UJ137" s="58"/>
      <c r="UK137" s="58"/>
      <c r="UL137" s="58"/>
      <c r="UM137" s="58"/>
      <c r="UN137" s="58"/>
      <c r="UO137" s="58"/>
      <c r="UP137" s="58"/>
      <c r="UQ137" s="58"/>
      <c r="UR137" s="58"/>
      <c r="US137" s="58"/>
      <c r="UT137" s="58"/>
      <c r="UU137" s="58"/>
      <c r="UV137" s="58"/>
      <c r="UW137" s="58"/>
      <c r="UX137" s="58"/>
      <c r="UY137" s="58"/>
      <c r="UZ137" s="58"/>
      <c r="VA137" s="58"/>
      <c r="VB137" s="58"/>
      <c r="VC137" s="58"/>
      <c r="VD137" s="58"/>
      <c r="VE137" s="58"/>
      <c r="VF137" s="58"/>
      <c r="VG137" s="58"/>
      <c r="VH137" s="58"/>
      <c r="VI137" s="58"/>
      <c r="VJ137" s="58"/>
      <c r="VK137" s="58"/>
      <c r="VL137" s="58"/>
      <c r="VM137" s="58"/>
      <c r="VN137" s="58"/>
      <c r="VO137" s="58"/>
      <c r="VP137" s="58"/>
      <c r="VQ137" s="58"/>
      <c r="VR137" s="58"/>
      <c r="VS137" s="58"/>
      <c r="VT137" s="58"/>
      <c r="VU137" s="58"/>
      <c r="VV137" s="58"/>
      <c r="VW137" s="58"/>
      <c r="VX137" s="58"/>
      <c r="VY137" s="58"/>
      <c r="VZ137" s="58"/>
      <c r="WA137" s="58"/>
      <c r="WB137" s="58"/>
      <c r="WC137" s="58"/>
      <c r="WD137" s="58"/>
      <c r="WE137" s="58"/>
      <c r="WF137" s="58"/>
      <c r="WG137" s="58"/>
      <c r="WH137" s="58"/>
      <c r="WI137" s="58"/>
      <c r="WJ137" s="58"/>
      <c r="WK137" s="58"/>
      <c r="WL137" s="58"/>
      <c r="WM137" s="58"/>
      <c r="WN137" s="58"/>
      <c r="WO137" s="58"/>
      <c r="WP137" s="58"/>
      <c r="WQ137" s="58"/>
      <c r="WR137" s="58"/>
      <c r="WS137" s="58"/>
      <c r="WT137" s="58"/>
      <c r="WU137" s="58"/>
      <c r="WV137" s="58"/>
      <c r="WW137" s="58"/>
      <c r="WX137" s="58"/>
      <c r="WY137" s="58"/>
      <c r="WZ137" s="58"/>
      <c r="XA137" s="58"/>
      <c r="XB137" s="58"/>
      <c r="XC137" s="58"/>
      <c r="XD137" s="58"/>
      <c r="XE137" s="58"/>
      <c r="XF137" s="58"/>
      <c r="XG137" s="58"/>
      <c r="XH137" s="58"/>
      <c r="XI137" s="58"/>
      <c r="XJ137" s="58"/>
      <c r="XK137" s="58"/>
      <c r="XL137" s="58"/>
      <c r="XM137" s="58"/>
      <c r="XN137" s="58"/>
      <c r="XO137" s="58"/>
      <c r="XP137" s="58"/>
      <c r="XQ137" s="58"/>
      <c r="XR137" s="58"/>
      <c r="XS137" s="58"/>
      <c r="XT137" s="58"/>
      <c r="XU137" s="58"/>
      <c r="XV137" s="58"/>
      <c r="XW137" s="58"/>
      <c r="XX137" s="58"/>
      <c r="XY137" s="58"/>
      <c r="XZ137" s="58"/>
      <c r="YA137" s="58"/>
      <c r="YB137" s="58"/>
      <c r="YC137" s="58"/>
      <c r="YD137" s="58"/>
      <c r="YE137" s="58"/>
      <c r="YF137" s="58"/>
      <c r="YG137" s="58"/>
      <c r="YH137" s="58"/>
      <c r="YI137" s="58"/>
      <c r="YJ137" s="58"/>
      <c r="YK137" s="58"/>
      <c r="YL137" s="58"/>
      <c r="YM137" s="58"/>
      <c r="YN137" s="58"/>
      <c r="YO137" s="58"/>
      <c r="YP137" s="58"/>
      <c r="YQ137" s="58"/>
      <c r="YR137" s="58"/>
      <c r="YS137" s="58"/>
      <c r="YT137" s="58"/>
      <c r="YU137" s="58"/>
      <c r="YV137" s="58"/>
      <c r="YW137" s="58"/>
      <c r="YX137" s="58"/>
      <c r="YY137" s="58"/>
      <c r="YZ137" s="58"/>
      <c r="ZA137" s="58"/>
      <c r="ZB137" s="58"/>
      <c r="ZC137" s="58"/>
      <c r="ZD137" s="58"/>
      <c r="ZE137" s="58"/>
      <c r="ZF137" s="58"/>
      <c r="ZG137" s="58"/>
      <c r="ZH137" s="58"/>
      <c r="ZI137" s="58"/>
      <c r="ZJ137" s="58"/>
      <c r="ZK137" s="58"/>
      <c r="ZL137" s="58"/>
      <c r="ZM137" s="58"/>
      <c r="ZN137" s="58"/>
      <c r="ZO137" s="58"/>
      <c r="ZP137" s="58"/>
      <c r="ZQ137" s="58"/>
      <c r="ZR137" s="58"/>
      <c r="ZS137" s="58"/>
      <c r="ZT137" s="58"/>
      <c r="ZU137" s="58"/>
      <c r="ZV137" s="58"/>
      <c r="ZW137" s="58"/>
      <c r="ZX137" s="58"/>
      <c r="ZY137" s="58"/>
      <c r="ZZ137" s="58"/>
      <c r="AAA137" s="58"/>
      <c r="AAB137" s="58"/>
      <c r="AAC137" s="58"/>
      <c r="AAD137" s="58"/>
      <c r="AAE137" s="58"/>
      <c r="AAF137" s="58"/>
      <c r="AAG137" s="58"/>
      <c r="AAH137" s="58"/>
      <c r="AAI137" s="58"/>
      <c r="AAJ137" s="58"/>
      <c r="AAK137" s="58"/>
      <c r="AAL137" s="58"/>
      <c r="AAM137" s="58"/>
      <c r="AAN137" s="58"/>
      <c r="AAO137" s="58"/>
      <c r="AAP137" s="58"/>
      <c r="AAQ137" s="58"/>
      <c r="AAR137" s="58"/>
      <c r="AAS137" s="58"/>
      <c r="AAT137" s="58"/>
      <c r="AAU137" s="58"/>
      <c r="AAV137" s="58"/>
      <c r="AAW137" s="58"/>
      <c r="AAX137" s="58"/>
      <c r="AAY137" s="58"/>
      <c r="AAZ137" s="58"/>
      <c r="ABA137" s="58"/>
      <c r="ABB137" s="58"/>
      <c r="ABC137" s="58"/>
      <c r="ABD137" s="58"/>
      <c r="ABE137" s="58"/>
      <c r="ABF137" s="58"/>
      <c r="ABG137" s="58"/>
      <c r="ABH137" s="58"/>
      <c r="ABI137" s="58"/>
      <c r="ABJ137" s="58"/>
      <c r="ABK137" s="58"/>
      <c r="ABL137" s="58"/>
      <c r="ABM137" s="58"/>
      <c r="ABN137" s="58"/>
      <c r="ABO137" s="58"/>
      <c r="ABP137" s="58"/>
      <c r="ABQ137" s="58"/>
      <c r="ABR137" s="58"/>
      <c r="ABS137" s="58"/>
      <c r="ABT137" s="58"/>
      <c r="ABU137" s="58"/>
      <c r="ABV137" s="58"/>
      <c r="ABW137" s="58"/>
      <c r="ABX137" s="58"/>
      <c r="ABY137" s="58"/>
      <c r="ABZ137" s="58"/>
      <c r="ACA137" s="58"/>
      <c r="ACB137" s="58"/>
      <c r="ACC137" s="58"/>
      <c r="ACD137" s="58"/>
      <c r="ACE137" s="58"/>
      <c r="ACF137" s="58"/>
      <c r="ACG137" s="58"/>
      <c r="ACH137" s="58"/>
      <c r="ACI137" s="58"/>
      <c r="ACJ137" s="58"/>
      <c r="ACK137" s="58"/>
      <c r="ACL137" s="58"/>
      <c r="ACM137" s="58"/>
      <c r="ACN137" s="58"/>
      <c r="ACO137" s="58"/>
      <c r="ACP137" s="58"/>
      <c r="ACQ137" s="58"/>
      <c r="ACR137" s="58"/>
      <c r="ACS137" s="58"/>
      <c r="ACT137" s="58"/>
      <c r="ACU137" s="58"/>
      <c r="ACV137" s="58"/>
      <c r="ACW137" s="58"/>
      <c r="ACX137" s="58"/>
      <c r="ACY137" s="58"/>
      <c r="ACZ137" s="58"/>
      <c r="ADA137" s="58"/>
      <c r="ADB137" s="58"/>
      <c r="ADC137" s="58"/>
      <c r="ADD137" s="58"/>
      <c r="ADE137" s="58"/>
      <c r="ADF137" s="58"/>
      <c r="ADG137" s="58"/>
      <c r="ADH137" s="58"/>
      <c r="ADI137" s="58"/>
      <c r="ADJ137" s="58"/>
      <c r="ADK137" s="58"/>
      <c r="ADL137" s="58"/>
      <c r="ADM137" s="58"/>
      <c r="ADN137" s="58"/>
      <c r="ADO137" s="58"/>
      <c r="ADP137" s="58"/>
      <c r="ADQ137" s="58"/>
      <c r="ADR137" s="58"/>
      <c r="ADS137" s="58"/>
      <c r="ADT137" s="58"/>
      <c r="ADU137" s="58"/>
      <c r="ADV137" s="58"/>
      <c r="ADW137" s="58"/>
      <c r="ADX137" s="58"/>
      <c r="ADY137" s="58"/>
      <c r="ADZ137" s="58"/>
      <c r="AEA137" s="58"/>
      <c r="AEB137" s="58"/>
      <c r="AEC137" s="58"/>
      <c r="AED137" s="58"/>
      <c r="AEE137" s="58"/>
      <c r="AEF137" s="58"/>
      <c r="AEG137" s="58"/>
      <c r="AEH137" s="58"/>
      <c r="AEI137" s="58"/>
      <c r="AEJ137" s="58"/>
      <c r="AEK137" s="58"/>
      <c r="AEL137" s="58"/>
      <c r="AEM137" s="58"/>
      <c r="AEN137" s="58"/>
      <c r="AEO137" s="58"/>
      <c r="AEP137" s="58"/>
      <c r="AEQ137" s="58"/>
      <c r="AER137" s="58"/>
      <c r="AES137" s="58"/>
      <c r="AET137" s="58"/>
      <c r="AEU137" s="58"/>
      <c r="AEV137" s="58"/>
      <c r="AEW137" s="58"/>
      <c r="AEX137" s="58"/>
      <c r="AEY137" s="58"/>
      <c r="AEZ137" s="58"/>
      <c r="AFA137" s="58"/>
      <c r="AFB137" s="58"/>
      <c r="AFC137" s="58"/>
      <c r="AFD137" s="58"/>
      <c r="AFE137" s="58"/>
      <c r="AFF137" s="58"/>
      <c r="AFG137" s="58"/>
      <c r="AFH137" s="58"/>
      <c r="AFI137" s="58"/>
      <c r="AFJ137" s="58"/>
      <c r="AFK137" s="58"/>
      <c r="AFL137" s="58"/>
      <c r="AFM137" s="58"/>
      <c r="AFN137" s="58"/>
      <c r="AFO137" s="58"/>
      <c r="AFP137" s="58"/>
      <c r="AFQ137" s="58"/>
      <c r="AFR137" s="58"/>
      <c r="AFS137" s="58"/>
      <c r="AFT137" s="58"/>
      <c r="AFU137" s="58"/>
      <c r="AFV137" s="58"/>
      <c r="AFW137" s="58"/>
      <c r="AFX137" s="58"/>
      <c r="AFY137" s="58"/>
      <c r="AFZ137" s="58"/>
      <c r="AGA137" s="58"/>
      <c r="AGB137" s="58"/>
      <c r="AGC137" s="58"/>
      <c r="AGD137" s="58"/>
      <c r="AGE137" s="58"/>
      <c r="AGF137" s="58"/>
      <c r="AGG137" s="58"/>
      <c r="AGH137" s="58"/>
      <c r="AGI137" s="58"/>
      <c r="AGJ137" s="58"/>
      <c r="AGK137" s="58"/>
      <c r="AGL137" s="58"/>
      <c r="AGM137" s="58"/>
      <c r="AGN137" s="58"/>
      <c r="AGO137" s="58"/>
      <c r="AGP137" s="58"/>
      <c r="AGQ137" s="58"/>
      <c r="AGR137" s="58"/>
      <c r="AGS137" s="58"/>
      <c r="AGT137" s="58"/>
      <c r="AGU137" s="58"/>
      <c r="AGV137" s="58"/>
      <c r="AGW137" s="58"/>
      <c r="AGX137" s="58"/>
      <c r="AGY137" s="58"/>
      <c r="AGZ137" s="58"/>
      <c r="AHA137" s="58"/>
      <c r="AHB137" s="58"/>
      <c r="AHC137" s="58"/>
      <c r="AHD137" s="58"/>
      <c r="AHE137" s="58"/>
      <c r="AHF137" s="58"/>
      <c r="AHG137" s="58"/>
      <c r="AHH137" s="58"/>
      <c r="AHI137" s="58"/>
      <c r="AHJ137" s="58"/>
      <c r="AHK137" s="58"/>
      <c r="AHL137" s="58"/>
      <c r="AHM137" s="58"/>
      <c r="AHN137" s="58"/>
      <c r="AHO137" s="58"/>
      <c r="AHP137" s="58"/>
      <c r="AHQ137" s="58"/>
      <c r="AHR137" s="58"/>
      <c r="AHS137" s="58"/>
      <c r="AHT137" s="58"/>
      <c r="AHU137" s="58"/>
      <c r="AHV137" s="58"/>
      <c r="AHW137" s="58"/>
      <c r="AHX137" s="58"/>
      <c r="AHY137" s="58"/>
      <c r="AHZ137" s="58"/>
      <c r="AIA137" s="58"/>
      <c r="AIB137" s="58"/>
      <c r="AIC137" s="58"/>
      <c r="AID137" s="58"/>
      <c r="AIE137" s="58"/>
      <c r="AIF137" s="58"/>
      <c r="AIG137" s="58"/>
      <c r="AIH137" s="58"/>
      <c r="AII137" s="58"/>
      <c r="AIJ137" s="58"/>
      <c r="AIK137" s="58"/>
      <c r="AIL137" s="58"/>
      <c r="AIM137" s="58"/>
      <c r="AIN137" s="58"/>
      <c r="AIO137" s="58"/>
      <c r="AIP137" s="58"/>
      <c r="AIQ137" s="58"/>
      <c r="AIR137" s="58"/>
      <c r="AIS137" s="58"/>
      <c r="AIT137" s="58"/>
      <c r="AIU137" s="58"/>
      <c r="AIV137" s="58"/>
      <c r="AIW137" s="58"/>
      <c r="AIX137" s="58"/>
      <c r="AIY137" s="58"/>
      <c r="AIZ137" s="58"/>
      <c r="AJA137" s="58"/>
      <c r="AJB137" s="58"/>
      <c r="AJC137" s="58"/>
      <c r="AJD137" s="58"/>
      <c r="AJE137" s="58"/>
      <c r="AJF137" s="58"/>
      <c r="AJG137" s="58"/>
      <c r="AJH137" s="58"/>
      <c r="AJI137" s="58"/>
      <c r="AJJ137" s="58"/>
      <c r="AJK137" s="58"/>
      <c r="AJL137" s="58"/>
      <c r="AJM137" s="58"/>
      <c r="AJN137" s="58"/>
      <c r="AJO137" s="58"/>
      <c r="AJP137" s="58"/>
      <c r="AJQ137" s="58"/>
      <c r="AJR137" s="58"/>
      <c r="AJS137" s="58"/>
      <c r="AJT137" s="58"/>
      <c r="AJU137" s="58"/>
      <c r="AJV137" s="58"/>
      <c r="AJW137" s="58"/>
      <c r="AJX137" s="58"/>
      <c r="AJY137" s="58"/>
      <c r="AJZ137" s="58"/>
      <c r="AKA137" s="58"/>
      <c r="AKB137" s="58"/>
      <c r="AKC137" s="58"/>
      <c r="AKD137" s="58"/>
      <c r="AKE137" s="58"/>
      <c r="AKF137" s="58"/>
      <c r="AKG137" s="58"/>
      <c r="AKH137" s="58"/>
      <c r="AKI137" s="58"/>
      <c r="AKJ137" s="58"/>
      <c r="AKK137" s="58"/>
      <c r="AKL137" s="58"/>
      <c r="AKM137" s="58"/>
      <c r="AKN137" s="58"/>
      <c r="AKO137" s="58"/>
      <c r="AKP137" s="58"/>
      <c r="AKQ137" s="58"/>
      <c r="AKR137" s="58"/>
      <c r="AKS137" s="58"/>
      <c r="AKT137" s="58"/>
      <c r="AKU137" s="58"/>
      <c r="AKV137" s="58"/>
      <c r="AKW137" s="58"/>
      <c r="AKX137" s="58"/>
      <c r="AKY137" s="58"/>
      <c r="AKZ137" s="58"/>
      <c r="ALA137" s="58"/>
      <c r="ALB137" s="58"/>
      <c r="ALC137" s="58"/>
      <c r="ALD137" s="58"/>
      <c r="ALE137" s="58"/>
      <c r="ALF137" s="58"/>
      <c r="ALG137" s="58"/>
      <c r="ALH137" s="58"/>
      <c r="ALI137" s="58"/>
      <c r="ALJ137" s="58"/>
      <c r="ALK137" s="58"/>
      <c r="ALL137" s="58"/>
      <c r="ALM137" s="58"/>
      <c r="ALN137" s="58"/>
      <c r="ALO137" s="58"/>
      <c r="ALP137" s="58"/>
      <c r="ALQ137" s="58"/>
      <c r="ALR137" s="58"/>
      <c r="ALS137" s="58"/>
      <c r="ALT137" s="58"/>
      <c r="ALU137" s="58"/>
      <c r="ALV137" s="58"/>
      <c r="ALW137" s="58"/>
      <c r="ALX137" s="58"/>
      <c r="ALY137" s="58"/>
      <c r="ALZ137" s="58"/>
      <c r="AMA137" s="58"/>
      <c r="AMB137" s="58"/>
      <c r="AMC137" s="58"/>
      <c r="AMD137" s="58"/>
      <c r="AME137" s="58"/>
      <c r="AMF137" s="58"/>
      <c r="AMG137" s="58"/>
      <c r="AMH137" s="58"/>
      <c r="AMI137" s="58"/>
      <c r="AMJ137" s="58"/>
      <c r="AMK137" s="58"/>
      <c r="AML137" s="58"/>
      <c r="AMM137" s="58"/>
      <c r="AMN137" s="58"/>
      <c r="AMO137" s="58"/>
      <c r="AMP137" s="58"/>
      <c r="AMQ137" s="58"/>
      <c r="AMR137" s="58"/>
      <c r="AMS137" s="58"/>
      <c r="AMT137" s="58"/>
      <c r="AMU137" s="58"/>
      <c r="AMV137" s="58"/>
      <c r="AMW137" s="58"/>
      <c r="AMX137" s="58"/>
      <c r="AMY137" s="58"/>
      <c r="AMZ137" s="58"/>
      <c r="ANA137" s="58"/>
      <c r="ANB137" s="58"/>
      <c r="ANC137" s="58"/>
      <c r="AND137" s="58"/>
      <c r="ANE137" s="58"/>
      <c r="ANF137" s="58"/>
      <c r="ANG137" s="58"/>
      <c r="ANH137" s="58"/>
      <c r="ANI137" s="58"/>
      <c r="ANJ137" s="58"/>
      <c r="ANK137" s="58"/>
      <c r="ANL137" s="58"/>
      <c r="ANM137" s="58"/>
      <c r="ANN137" s="58"/>
      <c r="ANO137" s="58"/>
      <c r="ANP137" s="58"/>
      <c r="ANQ137" s="58"/>
      <c r="ANR137" s="58"/>
      <c r="ANS137" s="58"/>
      <c r="ANT137" s="58"/>
      <c r="ANU137" s="58"/>
      <c r="ANV137" s="58"/>
      <c r="ANW137" s="58"/>
      <c r="ANX137" s="58"/>
      <c r="ANY137" s="58"/>
      <c r="ANZ137" s="58"/>
      <c r="AOA137" s="58"/>
      <c r="AOB137" s="58"/>
      <c r="AOC137" s="58"/>
      <c r="AOD137" s="58"/>
      <c r="AOE137" s="58"/>
      <c r="AOF137" s="58"/>
      <c r="AOG137" s="58"/>
      <c r="AOH137" s="58"/>
      <c r="AOI137" s="58"/>
      <c r="AOJ137" s="58"/>
      <c r="AOK137" s="58"/>
      <c r="AOL137" s="58"/>
      <c r="AOM137" s="58"/>
      <c r="AON137" s="58"/>
      <c r="AOO137" s="58"/>
      <c r="AOP137" s="58"/>
      <c r="AOQ137" s="58"/>
      <c r="AOR137" s="58"/>
      <c r="AOS137" s="58"/>
      <c r="AOT137" s="58"/>
      <c r="AOU137" s="58"/>
      <c r="AOV137" s="58"/>
      <c r="AOW137" s="58"/>
      <c r="AOX137" s="58"/>
      <c r="AOY137" s="58"/>
      <c r="AOZ137" s="58"/>
      <c r="APA137" s="58"/>
      <c r="APB137" s="58"/>
      <c r="APC137" s="58"/>
      <c r="APD137" s="58"/>
      <c r="APE137" s="58"/>
      <c r="APF137" s="58"/>
      <c r="APG137" s="58"/>
      <c r="APH137" s="58"/>
      <c r="API137" s="58"/>
      <c r="APJ137" s="58"/>
      <c r="APK137" s="58"/>
      <c r="APL137" s="58"/>
      <c r="APM137" s="58"/>
      <c r="APN137" s="58"/>
      <c r="APO137" s="58"/>
      <c r="APP137" s="58"/>
      <c r="APQ137" s="58"/>
      <c r="APR137" s="58"/>
      <c r="APS137" s="58"/>
      <c r="APT137" s="58"/>
      <c r="APU137" s="58"/>
      <c r="APV137" s="58"/>
      <c r="APW137" s="58"/>
      <c r="APX137" s="58"/>
      <c r="APY137" s="58"/>
      <c r="APZ137" s="58"/>
      <c r="AQA137" s="58"/>
      <c r="AQB137" s="58"/>
      <c r="AQC137" s="58"/>
      <c r="AQD137" s="58"/>
      <c r="AQE137" s="58"/>
      <c r="AQF137" s="58"/>
      <c r="AQG137" s="58"/>
      <c r="AQH137" s="58"/>
      <c r="AQI137" s="58"/>
      <c r="AQJ137" s="58"/>
      <c r="AQK137" s="58"/>
      <c r="AQL137" s="58"/>
      <c r="AQM137" s="58"/>
      <c r="AQN137" s="58"/>
      <c r="AQO137" s="58"/>
      <c r="AQP137" s="58"/>
      <c r="AQQ137" s="58"/>
      <c r="AQR137" s="58"/>
      <c r="AQS137" s="58"/>
      <c r="AQT137" s="58"/>
      <c r="AQU137" s="58"/>
      <c r="AQV137" s="58"/>
      <c r="AQW137" s="58"/>
      <c r="AQX137" s="58"/>
      <c r="AQY137" s="58"/>
      <c r="AQZ137" s="58"/>
      <c r="ARA137" s="58"/>
      <c r="ARB137" s="58"/>
      <c r="ARC137" s="58"/>
      <c r="ARD137" s="58"/>
      <c r="ARE137" s="58"/>
      <c r="ARF137" s="58"/>
      <c r="ARG137" s="58"/>
      <c r="ARH137" s="58"/>
      <c r="ARI137" s="58"/>
      <c r="ARJ137" s="58"/>
      <c r="ARK137" s="58"/>
      <c r="ARL137" s="58"/>
      <c r="ARM137" s="58"/>
      <c r="ARN137" s="58"/>
      <c r="ARO137" s="58"/>
      <c r="ARP137" s="58"/>
      <c r="ARQ137" s="58"/>
      <c r="ARR137" s="58"/>
      <c r="ARS137" s="58"/>
      <c r="ART137" s="58"/>
      <c r="ARU137" s="58"/>
      <c r="ARV137" s="58"/>
      <c r="ARW137" s="58"/>
      <c r="ARX137" s="58"/>
      <c r="ARY137" s="58"/>
      <c r="ARZ137" s="58"/>
      <c r="ASA137" s="58"/>
      <c r="ASB137" s="58"/>
      <c r="ASC137" s="58"/>
      <c r="ASD137" s="58"/>
      <c r="ASE137" s="58"/>
      <c r="ASF137" s="58"/>
      <c r="ASG137" s="58"/>
      <c r="ASH137" s="58"/>
      <c r="ASI137" s="58"/>
      <c r="ASJ137" s="58"/>
      <c r="ASK137" s="58"/>
      <c r="ASL137" s="58"/>
      <c r="ASM137" s="58"/>
      <c r="ASN137" s="58"/>
      <c r="ASO137" s="58"/>
      <c r="ASP137" s="58"/>
      <c r="ASQ137" s="58"/>
      <c r="ASR137" s="58"/>
      <c r="ASS137" s="58"/>
      <c r="AST137" s="58"/>
      <c r="ASU137" s="58"/>
      <c r="ASV137" s="58"/>
      <c r="ASW137" s="58"/>
      <c r="ASX137" s="58"/>
      <c r="ASY137" s="58"/>
      <c r="ASZ137" s="58"/>
      <c r="ATA137" s="58"/>
      <c r="ATB137" s="58"/>
      <c r="ATC137" s="58"/>
      <c r="ATD137" s="58"/>
      <c r="ATE137" s="58"/>
      <c r="ATF137" s="58"/>
      <c r="ATG137" s="58"/>
      <c r="ATH137" s="58"/>
      <c r="ATI137" s="58"/>
      <c r="ATJ137" s="58"/>
      <c r="ATK137" s="58"/>
      <c r="ATL137" s="58"/>
      <c r="ATM137" s="58"/>
      <c r="ATN137" s="58"/>
      <c r="ATO137" s="58"/>
      <c r="ATP137" s="58"/>
      <c r="ATQ137" s="58"/>
      <c r="ATR137" s="58"/>
      <c r="ATS137" s="58"/>
      <c r="ATT137" s="58"/>
      <c r="ATU137" s="58"/>
      <c r="ATV137" s="58"/>
      <c r="ATW137" s="58"/>
      <c r="ATX137" s="58"/>
      <c r="ATY137" s="58"/>
      <c r="ATZ137" s="58"/>
      <c r="AUA137" s="58"/>
      <c r="AUB137" s="58"/>
      <c r="AUC137" s="58"/>
      <c r="AUD137" s="58"/>
      <c r="AUE137" s="58"/>
      <c r="AUF137" s="58"/>
      <c r="AUG137" s="58"/>
      <c r="AUH137" s="58"/>
      <c r="AUI137" s="58"/>
      <c r="AUJ137" s="58"/>
      <c r="AUK137" s="58"/>
      <c r="AUL137" s="58"/>
      <c r="AUM137" s="58"/>
      <c r="AUN137" s="58"/>
      <c r="AUO137" s="58"/>
      <c r="AUP137" s="58"/>
      <c r="AUQ137" s="58"/>
      <c r="AUR137" s="58"/>
      <c r="AUS137" s="58"/>
      <c r="AUT137" s="58"/>
      <c r="AUU137" s="58"/>
      <c r="AUV137" s="58"/>
      <c r="AUW137" s="58"/>
      <c r="AUX137" s="58"/>
      <c r="AUY137" s="58"/>
      <c r="AUZ137" s="58"/>
      <c r="AVA137" s="58"/>
      <c r="AVB137" s="58"/>
      <c r="AVC137" s="58"/>
      <c r="AVD137" s="58"/>
      <c r="AVE137" s="58"/>
      <c r="AVF137" s="58"/>
      <c r="AVG137" s="58"/>
      <c r="AVH137" s="58"/>
      <c r="AVI137" s="58"/>
      <c r="AVJ137" s="58"/>
      <c r="AVK137" s="58"/>
      <c r="AVL137" s="58"/>
      <c r="AVM137" s="58"/>
      <c r="AVN137" s="58"/>
      <c r="AVO137" s="58"/>
      <c r="AVP137" s="58"/>
      <c r="AVQ137" s="58"/>
      <c r="AVR137" s="58"/>
      <c r="AVS137" s="58"/>
      <c r="AVT137" s="58"/>
      <c r="AVU137" s="58"/>
      <c r="AVV137" s="58"/>
      <c r="AVW137" s="58"/>
      <c r="AVX137" s="58"/>
      <c r="AVY137" s="58"/>
      <c r="AVZ137" s="58"/>
      <c r="AWA137" s="58"/>
      <c r="AWB137" s="58"/>
      <c r="AWC137" s="58"/>
      <c r="AWD137" s="58"/>
      <c r="AWE137" s="58"/>
      <c r="AWF137" s="58"/>
      <c r="AWG137" s="58"/>
      <c r="AWH137" s="58"/>
      <c r="AWI137" s="58"/>
      <c r="AWJ137" s="58"/>
      <c r="AWK137" s="58"/>
      <c r="AWL137" s="58"/>
      <c r="AWM137" s="58"/>
      <c r="AWN137" s="58"/>
      <c r="AWO137" s="58"/>
      <c r="AWP137" s="58"/>
      <c r="AWQ137" s="58"/>
      <c r="AWR137" s="58"/>
      <c r="AWS137" s="58"/>
      <c r="AWT137" s="58"/>
      <c r="AWU137" s="58"/>
      <c r="AWV137" s="58"/>
      <c r="AWW137" s="58"/>
      <c r="AWX137" s="58"/>
      <c r="AWY137" s="58"/>
      <c r="AWZ137" s="58"/>
      <c r="AXA137" s="58"/>
      <c r="AXB137" s="58"/>
      <c r="AXC137" s="58"/>
      <c r="AXD137" s="58"/>
      <c r="AXE137" s="58"/>
      <c r="AXF137" s="58"/>
      <c r="AXG137" s="58"/>
      <c r="AXH137" s="58"/>
      <c r="AXI137" s="58"/>
      <c r="AXJ137" s="58"/>
      <c r="AXK137" s="58"/>
      <c r="AXL137" s="58"/>
      <c r="AXM137" s="58"/>
      <c r="AXN137" s="58"/>
      <c r="AXO137" s="58"/>
      <c r="AXP137" s="58"/>
      <c r="AXQ137" s="58"/>
      <c r="AXR137" s="58"/>
      <c r="AXS137" s="58"/>
      <c r="AXT137" s="58"/>
      <c r="AXU137" s="58"/>
      <c r="AXV137" s="58"/>
      <c r="AXW137" s="58"/>
      <c r="AXX137" s="58"/>
      <c r="AXY137" s="58"/>
      <c r="AXZ137" s="58"/>
      <c r="AYA137" s="58"/>
      <c r="AYB137" s="58"/>
      <c r="AYC137" s="58"/>
      <c r="AYD137" s="58"/>
      <c r="AYE137" s="58"/>
      <c r="AYF137" s="58"/>
      <c r="AYG137" s="58"/>
      <c r="AYH137" s="58"/>
      <c r="AYI137" s="58"/>
      <c r="AYJ137" s="58"/>
      <c r="AYK137" s="58"/>
      <c r="AYL137" s="58"/>
      <c r="AYM137" s="58"/>
      <c r="AYN137" s="58"/>
      <c r="AYO137" s="58"/>
      <c r="AYP137" s="58"/>
      <c r="AYQ137" s="58"/>
      <c r="AYR137" s="58"/>
      <c r="AYS137" s="58"/>
      <c r="AYT137" s="58"/>
      <c r="AYU137" s="58"/>
      <c r="AYV137" s="58"/>
      <c r="AYW137" s="58"/>
      <c r="AYX137" s="58"/>
      <c r="AYY137" s="58"/>
      <c r="AYZ137" s="58"/>
      <c r="AZA137" s="58"/>
      <c r="AZB137" s="58"/>
      <c r="AZC137" s="58"/>
      <c r="AZD137" s="58"/>
      <c r="AZE137" s="58"/>
      <c r="AZF137" s="58"/>
      <c r="AZG137" s="58"/>
      <c r="AZH137" s="58"/>
      <c r="AZI137" s="58"/>
      <c r="AZJ137" s="58"/>
      <c r="AZK137" s="58"/>
      <c r="AZL137" s="58"/>
      <c r="AZM137" s="58"/>
      <c r="AZN137" s="58"/>
      <c r="AZO137" s="58"/>
      <c r="AZP137" s="58"/>
      <c r="AZQ137" s="58"/>
      <c r="AZR137" s="58"/>
      <c r="AZS137" s="58"/>
      <c r="AZT137" s="58"/>
      <c r="AZU137" s="58"/>
      <c r="AZV137" s="58"/>
      <c r="AZW137" s="58"/>
      <c r="AZX137" s="58"/>
      <c r="AZY137" s="58"/>
      <c r="AZZ137" s="58"/>
      <c r="BAA137" s="58"/>
      <c r="BAB137" s="58"/>
      <c r="BAC137" s="58"/>
      <c r="BAD137" s="58"/>
      <c r="BAE137" s="58"/>
      <c r="BAF137" s="58"/>
      <c r="BAG137" s="58"/>
      <c r="BAH137" s="58"/>
      <c r="BAI137" s="58"/>
      <c r="BAJ137" s="58"/>
      <c r="BAK137" s="58"/>
      <c r="BAL137" s="58"/>
      <c r="BAM137" s="58"/>
      <c r="BAN137" s="58"/>
      <c r="BAO137" s="58"/>
      <c r="BAP137" s="58"/>
      <c r="BAQ137" s="58"/>
      <c r="BAR137" s="58"/>
      <c r="BAS137" s="58"/>
      <c r="BAT137" s="58"/>
      <c r="BAU137" s="58"/>
      <c r="BAV137" s="58"/>
      <c r="BAW137" s="58"/>
      <c r="BAX137" s="58"/>
      <c r="BAY137" s="58"/>
      <c r="BAZ137" s="58"/>
      <c r="BBA137" s="58"/>
      <c r="BBB137" s="58"/>
      <c r="BBC137" s="58"/>
      <c r="BBD137" s="58"/>
      <c r="BBE137" s="58"/>
      <c r="BBF137" s="58"/>
      <c r="BBG137" s="58"/>
      <c r="BBH137" s="58"/>
      <c r="BBI137" s="58"/>
      <c r="BBJ137" s="58"/>
      <c r="BBK137" s="58"/>
      <c r="BBL137" s="58"/>
      <c r="BBM137" s="58"/>
      <c r="BBN137" s="58"/>
      <c r="BBO137" s="58"/>
      <c r="BBP137" s="58"/>
      <c r="BBQ137" s="58"/>
      <c r="BBR137" s="58"/>
      <c r="BBS137" s="58"/>
      <c r="BBT137" s="58"/>
      <c r="BBU137" s="58"/>
      <c r="BBV137" s="58"/>
      <c r="BBW137" s="58"/>
      <c r="BBX137" s="58"/>
      <c r="BBY137" s="58"/>
      <c r="BBZ137" s="58"/>
      <c r="BCA137" s="58"/>
      <c r="BCB137" s="58"/>
      <c r="BCC137" s="58"/>
      <c r="BCD137" s="58"/>
      <c r="BCE137" s="58"/>
      <c r="BCF137" s="58"/>
      <c r="BCG137" s="58"/>
      <c r="BCH137" s="58"/>
      <c r="BCI137" s="58"/>
      <c r="BCJ137" s="58"/>
      <c r="BCK137" s="58"/>
      <c r="BCL137" s="58"/>
      <c r="BCM137" s="58"/>
      <c r="BCN137" s="58"/>
      <c r="BCO137" s="58"/>
      <c r="BCP137" s="58"/>
      <c r="BCQ137" s="58"/>
      <c r="BCR137" s="58"/>
      <c r="BCS137" s="58"/>
      <c r="BCT137" s="58"/>
      <c r="BCU137" s="58"/>
      <c r="BCV137" s="58"/>
      <c r="BCW137" s="58"/>
      <c r="BCX137" s="58"/>
      <c r="BCY137" s="58"/>
      <c r="BCZ137" s="58"/>
      <c r="BDA137" s="58"/>
      <c r="BDB137" s="58"/>
      <c r="BDC137" s="58"/>
      <c r="BDD137" s="58"/>
      <c r="BDE137" s="58"/>
      <c r="BDF137" s="58"/>
      <c r="BDG137" s="58"/>
      <c r="BDH137" s="58"/>
      <c r="BDI137" s="58"/>
      <c r="BDJ137" s="58"/>
      <c r="BDK137" s="58"/>
      <c r="BDL137" s="58"/>
      <c r="BDM137" s="58"/>
      <c r="BDN137" s="58"/>
      <c r="BDO137" s="58"/>
      <c r="BDP137" s="58"/>
      <c r="BDQ137" s="58"/>
      <c r="BDR137" s="58"/>
      <c r="BDS137" s="58"/>
      <c r="BDT137" s="58"/>
      <c r="BDU137" s="58"/>
      <c r="BDV137" s="58"/>
      <c r="BDW137" s="58"/>
      <c r="BDX137" s="58"/>
      <c r="BDY137" s="58"/>
      <c r="BDZ137" s="58"/>
      <c r="BEA137" s="58"/>
      <c r="BEB137" s="58"/>
      <c r="BEC137" s="58"/>
      <c r="BED137" s="58"/>
      <c r="BEE137" s="58"/>
      <c r="BEF137" s="58"/>
      <c r="BEG137" s="58"/>
      <c r="BEH137" s="58"/>
      <c r="BEI137" s="58"/>
      <c r="BEJ137" s="58"/>
      <c r="BEK137" s="58"/>
      <c r="BEL137" s="58"/>
      <c r="BEM137" s="58"/>
      <c r="BEN137" s="58"/>
      <c r="BEO137" s="58"/>
      <c r="BEP137" s="58"/>
      <c r="BEQ137" s="58"/>
      <c r="BER137" s="58"/>
      <c r="BES137" s="58"/>
      <c r="BET137" s="58"/>
      <c r="BEU137" s="58"/>
      <c r="BEV137" s="58"/>
      <c r="BEW137" s="58"/>
      <c r="BEX137" s="58"/>
      <c r="BEY137" s="58"/>
      <c r="BEZ137" s="58"/>
      <c r="BFA137" s="58"/>
      <c r="BFB137" s="58"/>
      <c r="BFC137" s="58"/>
      <c r="BFD137" s="58"/>
      <c r="BFE137" s="58"/>
      <c r="BFF137" s="58"/>
      <c r="BFG137" s="58"/>
      <c r="BFH137" s="58"/>
      <c r="BFI137" s="58"/>
      <c r="BFJ137" s="58"/>
      <c r="BFK137" s="58"/>
      <c r="BFL137" s="58"/>
      <c r="BFM137" s="58"/>
      <c r="BFN137" s="58"/>
      <c r="BFO137" s="58"/>
      <c r="BFP137" s="58"/>
      <c r="BFQ137" s="58"/>
      <c r="BFR137" s="58"/>
      <c r="BFS137" s="58"/>
      <c r="BFT137" s="58"/>
      <c r="BFU137" s="58"/>
      <c r="BFV137" s="58"/>
      <c r="BFW137" s="58"/>
      <c r="BFX137" s="58"/>
      <c r="BFY137" s="58"/>
      <c r="BFZ137" s="58"/>
      <c r="BGA137" s="58"/>
      <c r="BGB137" s="58"/>
      <c r="BGC137" s="58"/>
      <c r="BGD137" s="58"/>
      <c r="BGE137" s="58"/>
      <c r="BGF137" s="58"/>
      <c r="BGG137" s="58"/>
      <c r="BGH137" s="58"/>
      <c r="BGI137" s="58"/>
      <c r="BGJ137" s="58"/>
      <c r="BGK137" s="58"/>
      <c r="BGL137" s="58"/>
      <c r="BGM137" s="58"/>
      <c r="BGN137" s="58"/>
      <c r="BGO137" s="58"/>
      <c r="BGP137" s="58"/>
      <c r="BGQ137" s="58"/>
      <c r="BGR137" s="58"/>
      <c r="BGS137" s="58"/>
      <c r="BGT137" s="58"/>
      <c r="BGU137" s="58"/>
      <c r="BGV137" s="58"/>
      <c r="BGW137" s="58"/>
      <c r="BGX137" s="58"/>
      <c r="BGY137" s="58"/>
      <c r="BGZ137" s="58"/>
      <c r="BHA137" s="58"/>
      <c r="BHB137" s="58"/>
      <c r="BHC137" s="58"/>
      <c r="BHD137" s="58"/>
      <c r="BHE137" s="58"/>
      <c r="BHF137" s="58"/>
      <c r="BHG137" s="58"/>
      <c r="BHH137" s="58"/>
      <c r="BHI137" s="58"/>
      <c r="BHJ137" s="58"/>
      <c r="BHK137" s="58"/>
      <c r="BHL137" s="58"/>
      <c r="BHM137" s="58"/>
      <c r="BHN137" s="58"/>
      <c r="BHO137" s="58"/>
      <c r="BHP137" s="58"/>
      <c r="BHQ137" s="58"/>
      <c r="BHR137" s="58"/>
      <c r="BHS137" s="58"/>
      <c r="BHT137" s="58"/>
      <c r="BHU137" s="58"/>
      <c r="BHV137" s="58"/>
      <c r="BHW137" s="58"/>
      <c r="BHX137" s="58"/>
      <c r="BHY137" s="58"/>
      <c r="BHZ137" s="58"/>
      <c r="BIA137" s="58"/>
      <c r="BIB137" s="58"/>
      <c r="BIC137" s="58"/>
      <c r="BID137" s="58"/>
      <c r="BIE137" s="58"/>
      <c r="BIF137" s="58"/>
      <c r="BIG137" s="58"/>
      <c r="BIH137" s="58"/>
      <c r="BII137" s="58"/>
      <c r="BIJ137" s="58"/>
      <c r="BIK137" s="58"/>
      <c r="BIL137" s="58"/>
      <c r="BIM137" s="58"/>
      <c r="BIN137" s="58"/>
      <c r="BIO137" s="58"/>
      <c r="BIP137" s="58"/>
      <c r="BIQ137" s="58"/>
      <c r="BIR137" s="58"/>
      <c r="BIS137" s="58"/>
      <c r="BIT137" s="58"/>
      <c r="BIU137" s="58"/>
      <c r="BIV137" s="58"/>
      <c r="BIW137" s="58"/>
      <c r="BIX137" s="58"/>
      <c r="BIY137" s="58"/>
      <c r="BIZ137" s="58"/>
      <c r="BJA137" s="58"/>
      <c r="BJB137" s="58"/>
      <c r="BJC137" s="58"/>
      <c r="BJD137" s="58"/>
      <c r="BJE137" s="58"/>
      <c r="BJF137" s="58"/>
      <c r="BJG137" s="58"/>
      <c r="BJH137" s="58"/>
      <c r="BJI137" s="58"/>
      <c r="BJJ137" s="58"/>
      <c r="BJK137" s="58"/>
      <c r="BJL137" s="58"/>
      <c r="BJM137" s="58"/>
      <c r="BJN137" s="58"/>
      <c r="BJO137" s="58"/>
      <c r="BJP137" s="58"/>
      <c r="BJQ137" s="58"/>
      <c r="BJR137" s="58"/>
      <c r="BJS137" s="58"/>
      <c r="BJT137" s="58"/>
      <c r="BJU137" s="58"/>
      <c r="BJV137" s="58"/>
      <c r="BJW137" s="58"/>
      <c r="BJX137" s="58"/>
      <c r="BJY137" s="58"/>
      <c r="BJZ137" s="58"/>
      <c r="BKA137" s="58"/>
      <c r="BKB137" s="58"/>
      <c r="BKC137" s="58"/>
      <c r="BKD137" s="58"/>
      <c r="BKE137" s="58"/>
      <c r="BKF137" s="58"/>
      <c r="BKG137" s="58"/>
      <c r="BKH137" s="58"/>
      <c r="BKI137" s="58"/>
      <c r="BKJ137" s="58"/>
      <c r="BKK137" s="58"/>
      <c r="BKL137" s="58"/>
      <c r="BKM137" s="58"/>
      <c r="BKN137" s="58"/>
      <c r="BKO137" s="58"/>
      <c r="BKP137" s="58"/>
      <c r="BKQ137" s="58"/>
      <c r="BKR137" s="58"/>
      <c r="BKS137" s="58"/>
      <c r="BKT137" s="58"/>
      <c r="BKU137" s="58"/>
      <c r="BKV137" s="58"/>
      <c r="BKW137" s="58"/>
      <c r="BKX137" s="58"/>
      <c r="BKY137" s="58"/>
      <c r="BKZ137" s="58"/>
      <c r="BLA137" s="58"/>
      <c r="BLB137" s="58"/>
      <c r="BLC137" s="58"/>
      <c r="BLD137" s="58"/>
      <c r="BLE137" s="58"/>
      <c r="BLF137" s="58"/>
      <c r="BLG137" s="58"/>
      <c r="BLH137" s="58"/>
      <c r="BLI137" s="58"/>
      <c r="BLJ137" s="58"/>
      <c r="BLK137" s="58"/>
      <c r="BLL137" s="58"/>
      <c r="BLM137" s="58"/>
      <c r="BLN137" s="58"/>
      <c r="BLO137" s="58"/>
      <c r="BLP137" s="58"/>
      <c r="BLQ137" s="58"/>
      <c r="BLR137" s="58"/>
      <c r="BLS137" s="58"/>
      <c r="BLT137" s="58"/>
      <c r="BLU137" s="58"/>
      <c r="BLV137" s="58"/>
      <c r="BLW137" s="58"/>
      <c r="BLX137" s="58"/>
      <c r="BLY137" s="58"/>
      <c r="BLZ137" s="58"/>
      <c r="BMA137" s="58"/>
      <c r="BMB137" s="58"/>
      <c r="BMC137" s="58"/>
      <c r="BMD137" s="58"/>
      <c r="BME137" s="58"/>
      <c r="BMF137" s="58"/>
      <c r="BMG137" s="58"/>
      <c r="BMH137" s="58"/>
      <c r="BMI137" s="58"/>
      <c r="BMJ137" s="58"/>
      <c r="BMK137" s="58"/>
      <c r="BML137" s="58"/>
      <c r="BMM137" s="58"/>
      <c r="BMN137" s="58"/>
      <c r="BMO137" s="58"/>
      <c r="BMP137" s="58"/>
      <c r="BMQ137" s="58"/>
      <c r="BMR137" s="58"/>
      <c r="BMS137" s="58"/>
      <c r="BMT137" s="58"/>
      <c r="BMU137" s="58"/>
      <c r="BMV137" s="58"/>
      <c r="BMW137" s="58"/>
      <c r="BMX137" s="58"/>
      <c r="BMY137" s="58"/>
      <c r="BMZ137" s="58"/>
      <c r="BNA137" s="58"/>
      <c r="BNB137" s="58"/>
      <c r="BNC137" s="58"/>
      <c r="BND137" s="58"/>
      <c r="BNE137" s="58"/>
      <c r="BNF137" s="58"/>
      <c r="BNG137" s="58"/>
      <c r="BNH137" s="58"/>
      <c r="BNI137" s="58"/>
      <c r="BNJ137" s="58"/>
      <c r="BNK137" s="58"/>
      <c r="BNL137" s="58"/>
      <c r="BNM137" s="58"/>
      <c r="BNN137" s="58"/>
      <c r="BNO137" s="58"/>
      <c r="BNP137" s="58"/>
      <c r="BNQ137" s="58"/>
      <c r="BNR137" s="58"/>
      <c r="BNS137" s="58"/>
      <c r="BNT137" s="58"/>
      <c r="BNU137" s="58"/>
      <c r="BNV137" s="58"/>
      <c r="BNW137" s="58"/>
      <c r="BNX137" s="58"/>
      <c r="BNY137" s="58"/>
      <c r="BNZ137" s="58"/>
      <c r="BOA137" s="58"/>
      <c r="BOB137" s="58"/>
      <c r="BOC137" s="58"/>
      <c r="BOD137" s="58"/>
      <c r="BOE137" s="58"/>
      <c r="BOF137" s="58"/>
      <c r="BOG137" s="58"/>
      <c r="BOH137" s="58"/>
      <c r="BOI137" s="58"/>
      <c r="BOJ137" s="58"/>
      <c r="BOK137" s="58"/>
      <c r="BOL137" s="58"/>
      <c r="BOM137" s="58"/>
      <c r="BON137" s="58"/>
      <c r="BOO137" s="58"/>
      <c r="BOP137" s="58"/>
      <c r="BOQ137" s="58"/>
      <c r="BOR137" s="58"/>
      <c r="BOS137" s="58"/>
      <c r="BOT137" s="58"/>
      <c r="BOU137" s="58"/>
      <c r="BOV137" s="58"/>
      <c r="BOW137" s="58"/>
      <c r="BOX137" s="58"/>
      <c r="BOY137" s="58"/>
      <c r="BOZ137" s="58"/>
      <c r="BPA137" s="58"/>
      <c r="BPB137" s="58"/>
      <c r="BPC137" s="58"/>
      <c r="BPD137" s="58"/>
      <c r="BPE137" s="58"/>
      <c r="BPF137" s="58"/>
      <c r="BPG137" s="58"/>
      <c r="BPH137" s="58"/>
      <c r="BPI137" s="58"/>
      <c r="BPJ137" s="58"/>
      <c r="BPK137" s="58"/>
      <c r="BPL137" s="58"/>
      <c r="BPM137" s="58"/>
      <c r="BPN137" s="58"/>
      <c r="BPO137" s="58"/>
      <c r="BPP137" s="58"/>
      <c r="BPQ137" s="58"/>
      <c r="BPR137" s="58"/>
      <c r="BPS137" s="58"/>
      <c r="BPT137" s="58"/>
      <c r="BPU137" s="58"/>
      <c r="BPV137" s="58"/>
      <c r="BPW137" s="58"/>
      <c r="BPX137" s="58"/>
      <c r="BPY137" s="58"/>
      <c r="BPZ137" s="58"/>
      <c r="BQA137" s="58"/>
      <c r="BQB137" s="58"/>
      <c r="BQC137" s="58"/>
      <c r="BQD137" s="58"/>
      <c r="BQE137" s="58"/>
      <c r="BQF137" s="58"/>
      <c r="BQG137" s="58"/>
      <c r="BQH137" s="58"/>
      <c r="BQI137" s="58"/>
      <c r="BQJ137" s="58"/>
      <c r="BQK137" s="58"/>
      <c r="BQL137" s="58"/>
      <c r="BQM137" s="58"/>
      <c r="BQN137" s="58"/>
      <c r="BQO137" s="58"/>
      <c r="BQP137" s="58"/>
      <c r="BQQ137" s="58"/>
      <c r="BQR137" s="58"/>
      <c r="BQS137" s="58"/>
      <c r="BQT137" s="58"/>
      <c r="BQU137" s="58"/>
      <c r="BQV137" s="58"/>
      <c r="BQW137" s="58"/>
      <c r="BQX137" s="58"/>
      <c r="BQY137" s="58"/>
      <c r="BQZ137" s="58"/>
      <c r="BRA137" s="58"/>
      <c r="BRB137" s="58"/>
      <c r="BRC137" s="58"/>
      <c r="BRD137" s="58"/>
      <c r="BRE137" s="58"/>
      <c r="BRF137" s="58"/>
      <c r="BRG137" s="58"/>
      <c r="BRH137" s="58"/>
      <c r="BRI137" s="58"/>
      <c r="BRJ137" s="58"/>
      <c r="BRK137" s="58"/>
      <c r="BRL137" s="58"/>
      <c r="BRM137" s="58"/>
      <c r="BRN137" s="58"/>
      <c r="BRO137" s="58"/>
      <c r="BRP137" s="58"/>
      <c r="BRQ137" s="58"/>
      <c r="BRR137" s="58"/>
      <c r="BRS137" s="58"/>
      <c r="BRT137" s="58"/>
      <c r="BRU137" s="58"/>
      <c r="BRV137" s="58"/>
      <c r="BRW137" s="58"/>
      <c r="BRX137" s="58"/>
      <c r="BRY137" s="58"/>
      <c r="BRZ137" s="58"/>
      <c r="BSA137" s="58"/>
      <c r="BSB137" s="58"/>
      <c r="BSC137" s="58"/>
      <c r="BSD137" s="58"/>
      <c r="BSE137" s="58"/>
      <c r="BSF137" s="58"/>
      <c r="BSG137" s="58"/>
      <c r="BSH137" s="58"/>
      <c r="BSI137" s="58"/>
      <c r="BSJ137" s="58"/>
      <c r="BSK137" s="58"/>
      <c r="BSL137" s="58"/>
      <c r="BSM137" s="58"/>
      <c r="BSN137" s="58"/>
      <c r="BSO137" s="58"/>
      <c r="BSP137" s="58"/>
      <c r="BSQ137" s="58"/>
      <c r="BSR137" s="58"/>
      <c r="BSS137" s="58"/>
      <c r="BST137" s="58"/>
      <c r="BSU137" s="58"/>
      <c r="BSV137" s="58"/>
      <c r="BSW137" s="58"/>
      <c r="BSX137" s="58"/>
      <c r="BSY137" s="58"/>
      <c r="BSZ137" s="58"/>
      <c r="BTA137" s="58"/>
      <c r="BTB137" s="58"/>
      <c r="BTC137" s="58"/>
      <c r="BTD137" s="58"/>
      <c r="BTE137" s="58"/>
      <c r="BTF137" s="58"/>
      <c r="BTG137" s="58"/>
      <c r="BTH137" s="58"/>
      <c r="BTI137" s="58"/>
      <c r="BTJ137" s="58"/>
      <c r="BTK137" s="58"/>
      <c r="BTL137" s="58"/>
      <c r="BTM137" s="58"/>
      <c r="BTN137" s="58"/>
      <c r="BTO137" s="58"/>
      <c r="BTP137" s="58"/>
      <c r="BTQ137" s="58"/>
      <c r="BTR137" s="58"/>
      <c r="BTS137" s="58"/>
      <c r="BTT137" s="58"/>
      <c r="BTU137" s="58"/>
      <c r="BTV137" s="58"/>
      <c r="BTW137" s="58"/>
      <c r="BTX137" s="58"/>
      <c r="BTY137" s="58"/>
      <c r="BTZ137" s="58"/>
      <c r="BUA137" s="58"/>
      <c r="BUB137" s="58"/>
      <c r="BUC137" s="58"/>
      <c r="BUD137" s="58"/>
      <c r="BUE137" s="58"/>
      <c r="BUF137" s="58"/>
      <c r="BUG137" s="58"/>
      <c r="BUH137" s="58"/>
      <c r="BUI137" s="58"/>
      <c r="BUJ137" s="58"/>
      <c r="BUK137" s="58"/>
      <c r="BUL137" s="58"/>
      <c r="BUM137" s="58"/>
      <c r="BUN137" s="58"/>
      <c r="BUO137" s="58"/>
      <c r="BUP137" s="58"/>
      <c r="BUQ137" s="58"/>
      <c r="BUR137" s="58"/>
      <c r="BUS137" s="58"/>
      <c r="BUT137" s="58"/>
      <c r="BUU137" s="58"/>
      <c r="BUV137" s="58"/>
      <c r="BUW137" s="58"/>
      <c r="BUX137" s="58"/>
      <c r="BUY137" s="58"/>
      <c r="BUZ137" s="58"/>
      <c r="BVA137" s="58"/>
      <c r="BVB137" s="58"/>
      <c r="BVC137" s="58"/>
      <c r="BVD137" s="58"/>
      <c r="BVE137" s="58"/>
      <c r="BVF137" s="58"/>
      <c r="BVG137" s="58"/>
      <c r="BVH137" s="58"/>
      <c r="BVI137" s="58"/>
      <c r="BVJ137" s="58"/>
      <c r="BVK137" s="58"/>
      <c r="BVL137" s="58"/>
      <c r="BVM137" s="58"/>
      <c r="BVN137" s="58"/>
      <c r="BVO137" s="58"/>
      <c r="BVP137" s="58"/>
      <c r="BVQ137" s="58"/>
      <c r="BVR137" s="58"/>
      <c r="BVS137" s="58"/>
      <c r="BVT137" s="58"/>
      <c r="BVU137" s="58"/>
      <c r="BVV137" s="58"/>
      <c r="BVW137" s="58"/>
      <c r="BVX137" s="58"/>
      <c r="BVY137" s="58"/>
      <c r="BVZ137" s="58"/>
      <c r="BWA137" s="58"/>
      <c r="BWB137" s="58"/>
      <c r="BWC137" s="58"/>
      <c r="BWD137" s="58"/>
      <c r="BWE137" s="58"/>
      <c r="BWF137" s="58"/>
      <c r="BWG137" s="58"/>
      <c r="BWH137" s="58"/>
      <c r="BWI137" s="58"/>
      <c r="BWJ137" s="58"/>
      <c r="BWK137" s="58"/>
      <c r="BWL137" s="58"/>
      <c r="BWM137" s="58"/>
      <c r="BWN137" s="58"/>
      <c r="BWO137" s="58"/>
      <c r="BWP137" s="58"/>
      <c r="BWQ137" s="58"/>
      <c r="BWR137" s="58"/>
      <c r="BWS137" s="58"/>
      <c r="BWT137" s="58"/>
      <c r="BWU137" s="58"/>
      <c r="BWV137" s="58"/>
      <c r="BWW137" s="58"/>
      <c r="BWX137" s="58"/>
      <c r="BWY137" s="58"/>
      <c r="BWZ137" s="58"/>
      <c r="BXA137" s="58"/>
      <c r="BXB137" s="58"/>
      <c r="BXC137" s="58"/>
      <c r="BXD137" s="58"/>
      <c r="BXE137" s="58"/>
      <c r="BXF137" s="58"/>
      <c r="BXG137" s="58"/>
      <c r="BXH137" s="58"/>
      <c r="BXI137" s="58"/>
      <c r="BXJ137" s="58"/>
      <c r="BXK137" s="58"/>
      <c r="BXL137" s="58"/>
      <c r="BXM137" s="58"/>
      <c r="BXN137" s="58"/>
      <c r="BXO137" s="58"/>
      <c r="BXP137" s="58"/>
      <c r="BXQ137" s="58"/>
      <c r="BXR137" s="58"/>
      <c r="BXS137" s="58"/>
      <c r="BXT137" s="58"/>
      <c r="BXU137" s="58"/>
      <c r="BXV137" s="58"/>
      <c r="BXW137" s="58"/>
      <c r="BXX137" s="58"/>
      <c r="BXY137" s="58"/>
      <c r="BXZ137" s="58"/>
      <c r="BYA137" s="58"/>
      <c r="BYB137" s="58"/>
      <c r="BYC137" s="58"/>
      <c r="BYD137" s="58"/>
      <c r="BYE137" s="58"/>
      <c r="BYF137" s="58"/>
      <c r="BYG137" s="58"/>
      <c r="BYH137" s="58"/>
      <c r="BYI137" s="58"/>
      <c r="BYJ137" s="58"/>
      <c r="BYK137" s="58"/>
      <c r="BYL137" s="58"/>
      <c r="BYM137" s="58"/>
      <c r="BYN137" s="58"/>
      <c r="BYO137" s="58"/>
      <c r="BYP137" s="58"/>
      <c r="BYQ137" s="58"/>
      <c r="BYR137" s="58"/>
      <c r="BYS137" s="58"/>
      <c r="BYT137" s="58"/>
      <c r="BYU137" s="58"/>
      <c r="BYV137" s="58"/>
      <c r="BYW137" s="58"/>
      <c r="BYX137" s="58"/>
      <c r="BYY137" s="58"/>
      <c r="BYZ137" s="58"/>
      <c r="BZA137" s="58"/>
      <c r="BZB137" s="58"/>
      <c r="BZC137" s="58"/>
      <c r="BZD137" s="58"/>
      <c r="BZE137" s="58"/>
      <c r="BZF137" s="58"/>
      <c r="BZG137" s="58"/>
      <c r="BZH137" s="58"/>
      <c r="BZI137" s="58"/>
      <c r="BZJ137" s="58"/>
      <c r="BZK137" s="58"/>
      <c r="BZL137" s="58"/>
      <c r="BZM137" s="58"/>
      <c r="BZN137" s="58"/>
      <c r="BZO137" s="58"/>
      <c r="BZP137" s="58"/>
      <c r="BZQ137" s="58"/>
      <c r="BZR137" s="58"/>
      <c r="BZS137" s="58"/>
      <c r="BZT137" s="58"/>
      <c r="BZU137" s="58"/>
      <c r="BZV137" s="58"/>
      <c r="BZW137" s="58"/>
      <c r="BZX137" s="58"/>
      <c r="BZY137" s="58"/>
      <c r="BZZ137" s="58"/>
      <c r="CAA137" s="58"/>
      <c r="CAB137" s="58"/>
      <c r="CAC137" s="58"/>
      <c r="CAD137" s="58"/>
      <c r="CAE137" s="58"/>
      <c r="CAF137" s="58"/>
      <c r="CAG137" s="58"/>
      <c r="CAH137" s="58"/>
      <c r="CAI137" s="58"/>
      <c r="CAJ137" s="58"/>
      <c r="CAK137" s="58"/>
      <c r="CAL137" s="58"/>
      <c r="CAM137" s="58"/>
      <c r="CAN137" s="58"/>
      <c r="CAO137" s="58"/>
      <c r="CAP137" s="58"/>
      <c r="CAQ137" s="58"/>
      <c r="CAR137" s="58"/>
      <c r="CAS137" s="58"/>
      <c r="CAT137" s="58"/>
      <c r="CAU137" s="58"/>
      <c r="CAV137" s="58"/>
      <c r="CAW137" s="58"/>
      <c r="CAX137" s="58"/>
      <c r="CAY137" s="58"/>
      <c r="CAZ137" s="58"/>
      <c r="CBA137" s="58"/>
      <c r="CBB137" s="58"/>
      <c r="CBC137" s="58"/>
      <c r="CBD137" s="58"/>
      <c r="CBE137" s="58"/>
      <c r="CBF137" s="58"/>
      <c r="CBG137" s="58"/>
      <c r="CBH137" s="58"/>
      <c r="CBI137" s="58"/>
      <c r="CBJ137" s="58"/>
      <c r="CBK137" s="58"/>
      <c r="CBL137" s="58"/>
      <c r="CBM137" s="58"/>
      <c r="CBN137" s="58"/>
      <c r="CBO137" s="58"/>
      <c r="CBP137" s="58"/>
      <c r="CBQ137" s="58"/>
      <c r="CBR137" s="58"/>
      <c r="CBS137" s="58"/>
      <c r="CBT137" s="58"/>
      <c r="CBU137" s="58"/>
      <c r="CBV137" s="58"/>
      <c r="CBW137" s="58"/>
      <c r="CBX137" s="58"/>
      <c r="CBY137" s="58"/>
      <c r="CBZ137" s="58"/>
      <c r="CCA137" s="58"/>
      <c r="CCB137" s="58"/>
      <c r="CCC137" s="58"/>
      <c r="CCD137" s="58"/>
      <c r="CCE137" s="58"/>
      <c r="CCF137" s="58"/>
      <c r="CCG137" s="58"/>
      <c r="CCH137" s="58"/>
      <c r="CCI137" s="58"/>
      <c r="CCJ137" s="58"/>
      <c r="CCK137" s="58"/>
      <c r="CCL137" s="58"/>
      <c r="CCM137" s="58"/>
      <c r="CCN137" s="58"/>
      <c r="CCO137" s="58"/>
      <c r="CCP137" s="58"/>
      <c r="CCQ137" s="58"/>
      <c r="CCR137" s="58"/>
      <c r="CCS137" s="58"/>
      <c r="CCT137" s="58"/>
      <c r="CCU137" s="58"/>
      <c r="CCV137" s="58"/>
      <c r="CCW137" s="58"/>
      <c r="CCX137" s="58"/>
      <c r="CCY137" s="58"/>
      <c r="CCZ137" s="58"/>
      <c r="CDA137" s="58"/>
      <c r="CDB137" s="58"/>
      <c r="CDC137" s="58"/>
      <c r="CDD137" s="58"/>
      <c r="CDE137" s="58"/>
      <c r="CDF137" s="58"/>
      <c r="CDG137" s="58"/>
      <c r="CDH137" s="58"/>
      <c r="CDI137" s="58"/>
      <c r="CDJ137" s="58"/>
      <c r="CDK137" s="58"/>
      <c r="CDL137" s="58"/>
      <c r="CDM137" s="58"/>
      <c r="CDN137" s="58"/>
      <c r="CDO137" s="58"/>
      <c r="CDP137" s="58"/>
      <c r="CDQ137" s="58"/>
      <c r="CDR137" s="58"/>
      <c r="CDS137" s="58"/>
      <c r="CDT137" s="58"/>
      <c r="CDU137" s="58"/>
      <c r="CDV137" s="58"/>
      <c r="CDW137" s="58"/>
      <c r="CDX137" s="58"/>
      <c r="CDY137" s="58"/>
      <c r="CDZ137" s="58"/>
      <c r="CEA137" s="58"/>
      <c r="CEB137" s="58"/>
      <c r="CEC137" s="58"/>
      <c r="CED137" s="58"/>
      <c r="CEE137" s="58"/>
      <c r="CEF137" s="58"/>
      <c r="CEG137" s="58"/>
      <c r="CEH137" s="58"/>
      <c r="CEI137" s="58"/>
      <c r="CEJ137" s="58"/>
      <c r="CEK137" s="58"/>
      <c r="CEL137" s="58"/>
      <c r="CEM137" s="58"/>
      <c r="CEN137" s="58"/>
      <c r="CEO137" s="58"/>
      <c r="CEP137" s="58"/>
      <c r="CEQ137" s="58"/>
      <c r="CER137" s="58"/>
      <c r="CES137" s="58"/>
      <c r="CET137" s="58"/>
      <c r="CEU137" s="58"/>
      <c r="CEV137" s="58"/>
      <c r="CEW137" s="58"/>
      <c r="CEX137" s="58"/>
      <c r="CEY137" s="58"/>
      <c r="CEZ137" s="58"/>
      <c r="CFA137" s="58"/>
      <c r="CFB137" s="58"/>
      <c r="CFC137" s="58"/>
      <c r="CFD137" s="58"/>
      <c r="CFE137" s="58"/>
      <c r="CFF137" s="58"/>
      <c r="CFG137" s="58"/>
      <c r="CFH137" s="58"/>
      <c r="CFI137" s="58"/>
      <c r="CFJ137" s="58"/>
      <c r="CFK137" s="58"/>
      <c r="CFL137" s="58"/>
      <c r="CFM137" s="58"/>
      <c r="CFN137" s="58"/>
      <c r="CFO137" s="58"/>
      <c r="CFP137" s="58"/>
      <c r="CFQ137" s="58"/>
      <c r="CFR137" s="58"/>
      <c r="CFS137" s="58"/>
      <c r="CFT137" s="58"/>
      <c r="CFU137" s="58"/>
      <c r="CFV137" s="58"/>
      <c r="CFW137" s="58"/>
      <c r="CFX137" s="58"/>
      <c r="CFY137" s="58"/>
      <c r="CFZ137" s="58"/>
      <c r="CGA137" s="58"/>
      <c r="CGB137" s="58"/>
      <c r="CGC137" s="58"/>
      <c r="CGD137" s="58"/>
      <c r="CGE137" s="58"/>
      <c r="CGF137" s="58"/>
      <c r="CGG137" s="58"/>
      <c r="CGH137" s="58"/>
      <c r="CGI137" s="58"/>
      <c r="CGJ137" s="58"/>
      <c r="CGK137" s="58"/>
      <c r="CGL137" s="58"/>
      <c r="CGM137" s="58"/>
      <c r="CGN137" s="58"/>
      <c r="CGO137" s="58"/>
      <c r="CGP137" s="58"/>
      <c r="CGQ137" s="58"/>
      <c r="CGR137" s="58"/>
      <c r="CGS137" s="58"/>
      <c r="CGT137" s="58"/>
      <c r="CGU137" s="58"/>
      <c r="CGV137" s="58"/>
      <c r="CGW137" s="58"/>
      <c r="CGX137" s="58"/>
      <c r="CGY137" s="58"/>
      <c r="CGZ137" s="58"/>
      <c r="CHA137" s="58"/>
      <c r="CHB137" s="58"/>
      <c r="CHC137" s="58"/>
      <c r="CHD137" s="58"/>
      <c r="CHE137" s="58"/>
      <c r="CHF137" s="58"/>
      <c r="CHG137" s="58"/>
      <c r="CHH137" s="58"/>
      <c r="CHI137" s="58"/>
      <c r="CHJ137" s="58"/>
      <c r="CHK137" s="58"/>
      <c r="CHL137" s="58"/>
      <c r="CHM137" s="58"/>
      <c r="CHN137" s="58"/>
      <c r="CHO137" s="58"/>
      <c r="CHP137" s="58"/>
      <c r="CHQ137" s="58"/>
      <c r="CHR137" s="58"/>
      <c r="CHS137" s="58"/>
      <c r="CHT137" s="58"/>
      <c r="CHU137" s="58"/>
      <c r="CHV137" s="58"/>
      <c r="CHW137" s="58"/>
      <c r="CHX137" s="58"/>
      <c r="CHY137" s="58"/>
      <c r="CHZ137" s="58"/>
      <c r="CIA137" s="58"/>
      <c r="CIB137" s="58"/>
      <c r="CIC137" s="58"/>
      <c r="CID137" s="58"/>
      <c r="CIE137" s="58"/>
      <c r="CIF137" s="58"/>
      <c r="CIG137" s="58"/>
      <c r="CIH137" s="58"/>
      <c r="CII137" s="58"/>
      <c r="CIJ137" s="58"/>
      <c r="CIK137" s="58"/>
      <c r="CIL137" s="58"/>
      <c r="CIM137" s="58"/>
      <c r="CIN137" s="58"/>
      <c r="CIO137" s="58"/>
      <c r="CIP137" s="58"/>
      <c r="CIQ137" s="58"/>
      <c r="CIR137" s="58"/>
      <c r="CIS137" s="58"/>
      <c r="CIT137" s="58"/>
      <c r="CIU137" s="58"/>
      <c r="CIV137" s="58"/>
      <c r="CIW137" s="58"/>
      <c r="CIX137" s="58"/>
      <c r="CIY137" s="58"/>
      <c r="CIZ137" s="58"/>
      <c r="CJA137" s="58"/>
      <c r="CJB137" s="58"/>
      <c r="CJC137" s="58"/>
      <c r="CJD137" s="58"/>
      <c r="CJE137" s="58"/>
      <c r="CJF137" s="58"/>
      <c r="CJG137" s="58"/>
      <c r="CJH137" s="58"/>
      <c r="CJI137" s="58"/>
      <c r="CJJ137" s="58"/>
      <c r="CJK137" s="58"/>
      <c r="CJL137" s="58"/>
      <c r="CJM137" s="58"/>
      <c r="CJN137" s="58"/>
      <c r="CJO137" s="58"/>
      <c r="CJP137" s="58"/>
      <c r="CJQ137" s="58"/>
      <c r="CJR137" s="58"/>
      <c r="CJS137" s="58"/>
      <c r="CJT137" s="58"/>
      <c r="CJU137" s="58"/>
      <c r="CJV137" s="58"/>
      <c r="CJW137" s="58"/>
      <c r="CJX137" s="58"/>
      <c r="CJY137" s="58"/>
      <c r="CJZ137" s="58"/>
      <c r="CKA137" s="58"/>
      <c r="CKB137" s="58"/>
      <c r="CKC137" s="58"/>
      <c r="CKD137" s="58"/>
      <c r="CKE137" s="58"/>
      <c r="CKF137" s="58"/>
      <c r="CKG137" s="58"/>
      <c r="CKH137" s="58"/>
      <c r="CKI137" s="58"/>
      <c r="CKJ137" s="58"/>
      <c r="CKK137" s="58"/>
      <c r="CKL137" s="58"/>
      <c r="CKM137" s="58"/>
      <c r="CKN137" s="58"/>
      <c r="CKO137" s="58"/>
      <c r="CKP137" s="58"/>
      <c r="CKQ137" s="58"/>
      <c r="CKR137" s="58"/>
      <c r="CKS137" s="58"/>
      <c r="CKT137" s="58"/>
      <c r="CKU137" s="58"/>
      <c r="CKV137" s="58"/>
      <c r="CKW137" s="58"/>
      <c r="CKX137" s="58"/>
      <c r="CKY137" s="58"/>
      <c r="CKZ137" s="58"/>
      <c r="CLA137" s="58"/>
      <c r="CLB137" s="58"/>
      <c r="CLC137" s="58"/>
      <c r="CLD137" s="58"/>
      <c r="CLE137" s="58"/>
      <c r="CLF137" s="58"/>
      <c r="CLG137" s="58"/>
      <c r="CLH137" s="58"/>
      <c r="CLI137" s="58"/>
      <c r="CLJ137" s="58"/>
      <c r="CLK137" s="58"/>
      <c r="CLL137" s="58"/>
      <c r="CLM137" s="58"/>
      <c r="CLN137" s="58"/>
      <c r="CLO137" s="58"/>
      <c r="CLP137" s="58"/>
      <c r="CLQ137" s="58"/>
      <c r="CLR137" s="58"/>
      <c r="CLS137" s="58"/>
      <c r="CLT137" s="58"/>
      <c r="CLU137" s="58"/>
      <c r="CLV137" s="58"/>
      <c r="CLW137" s="58"/>
      <c r="CLX137" s="58"/>
      <c r="CLY137" s="58"/>
      <c r="CLZ137" s="58"/>
      <c r="CMA137" s="58"/>
      <c r="CMB137" s="58"/>
      <c r="CMC137" s="58"/>
      <c r="CMD137" s="58"/>
      <c r="CME137" s="58"/>
      <c r="CMF137" s="58"/>
      <c r="CMG137" s="58"/>
      <c r="CMH137" s="58"/>
      <c r="CMI137" s="58"/>
      <c r="CMJ137" s="58"/>
      <c r="CMK137" s="58"/>
      <c r="CML137" s="58"/>
      <c r="CMM137" s="58"/>
      <c r="CMN137" s="58"/>
      <c r="CMO137" s="58"/>
      <c r="CMP137" s="58"/>
      <c r="CMQ137" s="58"/>
      <c r="CMR137" s="58"/>
      <c r="CMS137" s="58"/>
      <c r="CMT137" s="58"/>
      <c r="CMU137" s="58"/>
      <c r="CMV137" s="58"/>
      <c r="CMW137" s="58"/>
      <c r="CMX137" s="58"/>
      <c r="CMY137" s="58"/>
      <c r="CMZ137" s="58"/>
      <c r="CNA137" s="58"/>
      <c r="CNB137" s="58"/>
      <c r="CNC137" s="58"/>
      <c r="CND137" s="58"/>
      <c r="CNE137" s="58"/>
      <c r="CNF137" s="58"/>
      <c r="CNG137" s="58"/>
      <c r="CNH137" s="58"/>
      <c r="CNI137" s="58"/>
      <c r="CNJ137" s="58"/>
      <c r="CNK137" s="58"/>
      <c r="CNL137" s="58"/>
      <c r="CNM137" s="58"/>
      <c r="CNN137" s="58"/>
      <c r="CNO137" s="58"/>
      <c r="CNP137" s="58"/>
      <c r="CNQ137" s="58"/>
      <c r="CNR137" s="58"/>
      <c r="CNS137" s="58"/>
      <c r="CNT137" s="58"/>
      <c r="CNU137" s="58"/>
      <c r="CNV137" s="58"/>
      <c r="CNW137" s="58"/>
      <c r="CNX137" s="58"/>
      <c r="CNY137" s="58"/>
      <c r="CNZ137" s="58"/>
      <c r="COA137" s="58"/>
      <c r="COB137" s="58"/>
      <c r="COC137" s="58"/>
      <c r="COD137" s="58"/>
      <c r="COE137" s="58"/>
      <c r="COF137" s="58"/>
      <c r="COG137" s="58"/>
      <c r="COH137" s="58"/>
      <c r="COI137" s="58"/>
      <c r="COJ137" s="58"/>
      <c r="COK137" s="58"/>
      <c r="COL137" s="58"/>
      <c r="COM137" s="58"/>
      <c r="CON137" s="58"/>
      <c r="COO137" s="58"/>
      <c r="COP137" s="58"/>
      <c r="COQ137" s="58"/>
      <c r="COR137" s="58"/>
      <c r="COS137" s="58"/>
      <c r="COT137" s="58"/>
      <c r="COU137" s="58"/>
      <c r="COV137" s="58"/>
      <c r="COW137" s="58"/>
      <c r="COX137" s="58"/>
      <c r="COY137" s="58"/>
      <c r="COZ137" s="58"/>
      <c r="CPA137" s="58"/>
      <c r="CPB137" s="58"/>
      <c r="CPC137" s="58"/>
      <c r="CPD137" s="58"/>
      <c r="CPE137" s="58"/>
      <c r="CPF137" s="58"/>
      <c r="CPG137" s="58"/>
      <c r="CPH137" s="58"/>
      <c r="CPI137" s="58"/>
      <c r="CPJ137" s="58"/>
      <c r="CPK137" s="58"/>
      <c r="CPL137" s="58"/>
      <c r="CPM137" s="58"/>
      <c r="CPN137" s="58"/>
      <c r="CPO137" s="58"/>
      <c r="CPP137" s="58"/>
      <c r="CPQ137" s="58"/>
      <c r="CPR137" s="58"/>
      <c r="CPS137" s="58"/>
      <c r="CPT137" s="58"/>
      <c r="CPU137" s="58"/>
      <c r="CPV137" s="58"/>
      <c r="CPW137" s="58"/>
      <c r="CPX137" s="58"/>
      <c r="CPY137" s="58"/>
      <c r="CPZ137" s="58"/>
      <c r="CQA137" s="58"/>
      <c r="CQB137" s="58"/>
      <c r="CQC137" s="58"/>
      <c r="CQD137" s="58"/>
      <c r="CQE137" s="58"/>
      <c r="CQF137" s="58"/>
      <c r="CQG137" s="58"/>
      <c r="CQH137" s="58"/>
      <c r="CQI137" s="58"/>
      <c r="CQJ137" s="58"/>
      <c r="CQK137" s="58"/>
      <c r="CQL137" s="58"/>
      <c r="CQM137" s="58"/>
      <c r="CQN137" s="58"/>
      <c r="CQO137" s="58"/>
      <c r="CQP137" s="58"/>
      <c r="CQQ137" s="58"/>
      <c r="CQR137" s="58"/>
      <c r="CQS137" s="58"/>
      <c r="CQT137" s="58"/>
      <c r="CQU137" s="58"/>
      <c r="CQV137" s="58"/>
      <c r="CQW137" s="58"/>
      <c r="CQX137" s="58"/>
      <c r="CQY137" s="58"/>
      <c r="CQZ137" s="58"/>
      <c r="CRA137" s="58"/>
      <c r="CRB137" s="58"/>
      <c r="CRC137" s="58"/>
      <c r="CRD137" s="58"/>
      <c r="CRE137" s="58"/>
      <c r="CRF137" s="58"/>
      <c r="CRG137" s="58"/>
      <c r="CRH137" s="58"/>
      <c r="CRI137" s="58"/>
      <c r="CRJ137" s="58"/>
      <c r="CRK137" s="58"/>
      <c r="CRL137" s="58"/>
      <c r="CRM137" s="58"/>
      <c r="CRN137" s="58"/>
      <c r="CRO137" s="58"/>
      <c r="CRP137" s="58"/>
      <c r="CRQ137" s="58"/>
      <c r="CRR137" s="58"/>
      <c r="CRS137" s="58"/>
      <c r="CRT137" s="58"/>
      <c r="CRU137" s="58"/>
      <c r="CRV137" s="58"/>
      <c r="CRW137" s="58"/>
      <c r="CRX137" s="58"/>
      <c r="CRY137" s="58"/>
      <c r="CRZ137" s="58"/>
      <c r="CSA137" s="58"/>
      <c r="CSB137" s="58"/>
      <c r="CSC137" s="58"/>
      <c r="CSD137" s="58"/>
      <c r="CSE137" s="58"/>
      <c r="CSF137" s="58"/>
      <c r="CSG137" s="58"/>
      <c r="CSH137" s="58"/>
      <c r="CSI137" s="58"/>
      <c r="CSJ137" s="58"/>
      <c r="CSK137" s="58"/>
      <c r="CSL137" s="58"/>
      <c r="CSM137" s="58"/>
      <c r="CSN137" s="58"/>
      <c r="CSO137" s="58"/>
      <c r="CSP137" s="58"/>
      <c r="CSQ137" s="58"/>
      <c r="CSR137" s="58"/>
      <c r="CSS137" s="58"/>
      <c r="CST137" s="58"/>
      <c r="CSU137" s="58"/>
      <c r="CSV137" s="58"/>
      <c r="CSW137" s="58"/>
      <c r="CSX137" s="58"/>
      <c r="CSY137" s="58"/>
      <c r="CSZ137" s="58"/>
      <c r="CTA137" s="58"/>
      <c r="CTB137" s="58"/>
      <c r="CTC137" s="58"/>
      <c r="CTD137" s="58"/>
      <c r="CTE137" s="58"/>
      <c r="CTF137" s="58"/>
      <c r="CTG137" s="58"/>
      <c r="CTH137" s="58"/>
      <c r="CTI137" s="58"/>
      <c r="CTJ137" s="58"/>
      <c r="CTK137" s="58"/>
      <c r="CTL137" s="58"/>
      <c r="CTM137" s="58"/>
      <c r="CTN137" s="58"/>
      <c r="CTO137" s="58"/>
      <c r="CTP137" s="58"/>
      <c r="CTQ137" s="58"/>
      <c r="CTR137" s="58"/>
      <c r="CTS137" s="58"/>
      <c r="CTT137" s="58"/>
      <c r="CTU137" s="58"/>
      <c r="CTV137" s="58"/>
      <c r="CTW137" s="58"/>
      <c r="CTX137" s="58"/>
      <c r="CTY137" s="58"/>
      <c r="CTZ137" s="58"/>
      <c r="CUA137" s="58"/>
      <c r="CUB137" s="58"/>
      <c r="CUC137" s="58"/>
      <c r="CUD137" s="58"/>
      <c r="CUE137" s="58"/>
      <c r="CUF137" s="58"/>
      <c r="CUG137" s="58"/>
      <c r="CUH137" s="58"/>
      <c r="CUI137" s="58"/>
      <c r="CUJ137" s="58"/>
      <c r="CUK137" s="58"/>
      <c r="CUL137" s="58"/>
      <c r="CUM137" s="58"/>
      <c r="CUN137" s="58"/>
      <c r="CUO137" s="58"/>
      <c r="CUP137" s="58"/>
      <c r="CUQ137" s="58"/>
      <c r="CUR137" s="58"/>
      <c r="CUS137" s="58"/>
      <c r="CUT137" s="58"/>
      <c r="CUU137" s="58"/>
      <c r="CUV137" s="58"/>
      <c r="CUW137" s="58"/>
      <c r="CUX137" s="58"/>
      <c r="CUY137" s="58"/>
      <c r="CUZ137" s="58"/>
      <c r="CVA137" s="58"/>
      <c r="CVB137" s="58"/>
      <c r="CVC137" s="58"/>
      <c r="CVD137" s="58"/>
      <c r="CVE137" s="58"/>
      <c r="CVF137" s="58"/>
      <c r="CVG137" s="58"/>
      <c r="CVH137" s="58"/>
      <c r="CVI137" s="58"/>
      <c r="CVJ137" s="58"/>
      <c r="CVK137" s="58"/>
      <c r="CVL137" s="58"/>
      <c r="CVM137" s="58"/>
      <c r="CVN137" s="58"/>
      <c r="CVO137" s="58"/>
      <c r="CVP137" s="58"/>
      <c r="CVQ137" s="58"/>
      <c r="CVR137" s="58"/>
      <c r="CVS137" s="58"/>
      <c r="CVT137" s="58"/>
      <c r="CVU137" s="58"/>
      <c r="CVV137" s="58"/>
      <c r="CVW137" s="58"/>
      <c r="CVX137" s="58"/>
      <c r="CVY137" s="58"/>
      <c r="CVZ137" s="58"/>
      <c r="CWA137" s="58"/>
      <c r="CWB137" s="58"/>
      <c r="CWC137" s="58"/>
      <c r="CWD137" s="58"/>
      <c r="CWE137" s="58"/>
      <c r="CWF137" s="58"/>
      <c r="CWG137" s="58"/>
      <c r="CWH137" s="58"/>
      <c r="CWI137" s="58"/>
      <c r="CWJ137" s="58"/>
      <c r="CWK137" s="58"/>
      <c r="CWL137" s="58"/>
      <c r="CWM137" s="58"/>
      <c r="CWN137" s="58"/>
      <c r="CWO137" s="58"/>
      <c r="CWP137" s="58"/>
      <c r="CWQ137" s="58"/>
      <c r="CWR137" s="58"/>
      <c r="CWS137" s="58"/>
      <c r="CWT137" s="58"/>
      <c r="CWU137" s="58"/>
      <c r="CWV137" s="58"/>
      <c r="CWW137" s="58"/>
      <c r="CWX137" s="58"/>
      <c r="CWY137" s="58"/>
      <c r="CWZ137" s="58"/>
      <c r="CXA137" s="58"/>
      <c r="CXB137" s="58"/>
      <c r="CXC137" s="58"/>
      <c r="CXD137" s="58"/>
      <c r="CXE137" s="58"/>
      <c r="CXF137" s="58"/>
      <c r="CXG137" s="58"/>
      <c r="CXH137" s="58"/>
      <c r="CXI137" s="58"/>
      <c r="CXJ137" s="58"/>
      <c r="CXK137" s="58"/>
      <c r="CXL137" s="58"/>
      <c r="CXM137" s="58"/>
      <c r="CXN137" s="58"/>
      <c r="CXO137" s="58"/>
      <c r="CXP137" s="58"/>
      <c r="CXQ137" s="58"/>
      <c r="CXR137" s="58"/>
      <c r="CXS137" s="58"/>
      <c r="CXT137" s="58"/>
      <c r="CXU137" s="58"/>
      <c r="CXV137" s="58"/>
      <c r="CXW137" s="58"/>
      <c r="CXX137" s="58"/>
      <c r="CXY137" s="58"/>
      <c r="CXZ137" s="58"/>
      <c r="CYA137" s="58"/>
      <c r="CYB137" s="58"/>
      <c r="CYC137" s="58"/>
      <c r="CYD137" s="58"/>
      <c r="CYE137" s="58"/>
      <c r="CYF137" s="58"/>
      <c r="CYG137" s="58"/>
      <c r="CYH137" s="58"/>
      <c r="CYI137" s="58"/>
      <c r="CYJ137" s="58"/>
      <c r="CYK137" s="58"/>
      <c r="CYL137" s="58"/>
      <c r="CYM137" s="58"/>
      <c r="CYN137" s="58"/>
      <c r="CYO137" s="58"/>
      <c r="CYP137" s="58"/>
      <c r="CYQ137" s="58"/>
      <c r="CYR137" s="58"/>
      <c r="CYS137" s="58"/>
      <c r="CYT137" s="58"/>
      <c r="CYU137" s="58"/>
      <c r="CYV137" s="58"/>
      <c r="CYW137" s="58"/>
      <c r="CYX137" s="58"/>
      <c r="CYY137" s="58"/>
      <c r="CYZ137" s="58"/>
      <c r="CZA137" s="58"/>
      <c r="CZB137" s="58"/>
      <c r="CZC137" s="58"/>
      <c r="CZD137" s="58"/>
      <c r="CZE137" s="58"/>
      <c r="CZF137" s="58"/>
      <c r="CZG137" s="58"/>
      <c r="CZH137" s="58"/>
      <c r="CZI137" s="58"/>
      <c r="CZJ137" s="58"/>
      <c r="CZK137" s="58"/>
      <c r="CZL137" s="58"/>
      <c r="CZM137" s="58"/>
      <c r="CZN137" s="58"/>
      <c r="CZO137" s="58"/>
      <c r="CZP137" s="58"/>
      <c r="CZQ137" s="58"/>
      <c r="CZR137" s="58"/>
      <c r="CZS137" s="58"/>
      <c r="CZT137" s="58"/>
      <c r="CZU137" s="58"/>
      <c r="CZV137" s="58"/>
      <c r="CZW137" s="58"/>
      <c r="CZX137" s="58"/>
      <c r="CZY137" s="58"/>
      <c r="CZZ137" s="58"/>
      <c r="DAA137" s="58"/>
      <c r="DAB137" s="58"/>
      <c r="DAC137" s="58"/>
      <c r="DAD137" s="58"/>
      <c r="DAE137" s="58"/>
      <c r="DAF137" s="58"/>
      <c r="DAG137" s="58"/>
      <c r="DAH137" s="58"/>
      <c r="DAI137" s="58"/>
      <c r="DAJ137" s="58"/>
      <c r="DAK137" s="58"/>
      <c r="DAL137" s="58"/>
      <c r="DAM137" s="58"/>
      <c r="DAN137" s="58"/>
      <c r="DAO137" s="58"/>
      <c r="DAP137" s="58"/>
      <c r="DAQ137" s="58"/>
      <c r="DAR137" s="58"/>
      <c r="DAS137" s="58"/>
      <c r="DAT137" s="58"/>
      <c r="DAU137" s="58"/>
      <c r="DAV137" s="58"/>
      <c r="DAW137" s="58"/>
      <c r="DAX137" s="58"/>
      <c r="DAY137" s="58"/>
      <c r="DAZ137" s="58"/>
      <c r="DBA137" s="58"/>
      <c r="DBB137" s="58"/>
      <c r="DBC137" s="58"/>
      <c r="DBD137" s="58"/>
      <c r="DBE137" s="58"/>
      <c r="DBF137" s="58"/>
      <c r="DBG137" s="58"/>
      <c r="DBH137" s="58"/>
      <c r="DBI137" s="58"/>
      <c r="DBJ137" s="58"/>
      <c r="DBK137" s="58"/>
      <c r="DBL137" s="58"/>
      <c r="DBM137" s="58"/>
      <c r="DBN137" s="58"/>
      <c r="DBO137" s="58"/>
      <c r="DBP137" s="58"/>
      <c r="DBQ137" s="58"/>
      <c r="DBR137" s="58"/>
      <c r="DBS137" s="58"/>
      <c r="DBT137" s="58"/>
      <c r="DBU137" s="58"/>
      <c r="DBV137" s="58"/>
      <c r="DBW137" s="58"/>
      <c r="DBX137" s="58"/>
      <c r="DBY137" s="58"/>
      <c r="DBZ137" s="58"/>
      <c r="DCA137" s="58"/>
      <c r="DCB137" s="58"/>
      <c r="DCC137" s="58"/>
      <c r="DCD137" s="58"/>
      <c r="DCE137" s="58"/>
      <c r="DCF137" s="58"/>
      <c r="DCG137" s="58"/>
      <c r="DCH137" s="58"/>
      <c r="DCI137" s="58"/>
      <c r="DCJ137" s="58"/>
      <c r="DCK137" s="58"/>
      <c r="DCL137" s="58"/>
      <c r="DCM137" s="58"/>
      <c r="DCN137" s="58"/>
      <c r="DCO137" s="58"/>
      <c r="DCP137" s="58"/>
      <c r="DCQ137" s="58"/>
      <c r="DCR137" s="58"/>
      <c r="DCS137" s="58"/>
      <c r="DCT137" s="58"/>
      <c r="DCU137" s="58"/>
      <c r="DCV137" s="58"/>
      <c r="DCW137" s="58"/>
      <c r="DCX137" s="58"/>
      <c r="DCY137" s="58"/>
      <c r="DCZ137" s="58"/>
      <c r="DDA137" s="58"/>
      <c r="DDB137" s="58"/>
      <c r="DDC137" s="58"/>
      <c r="DDD137" s="58"/>
      <c r="DDE137" s="58"/>
      <c r="DDF137" s="58"/>
      <c r="DDG137" s="58"/>
      <c r="DDH137" s="58"/>
      <c r="DDI137" s="58"/>
      <c r="DDJ137" s="58"/>
      <c r="DDK137" s="58"/>
      <c r="DDL137" s="58"/>
      <c r="DDM137" s="58"/>
      <c r="DDN137" s="58"/>
      <c r="DDO137" s="58"/>
      <c r="DDP137" s="58"/>
      <c r="DDQ137" s="58"/>
      <c r="DDR137" s="58"/>
      <c r="DDS137" s="58"/>
      <c r="DDT137" s="58"/>
      <c r="DDU137" s="58"/>
      <c r="DDV137" s="58"/>
      <c r="DDW137" s="58"/>
      <c r="DDX137" s="58"/>
      <c r="DDY137" s="58"/>
      <c r="DDZ137" s="58"/>
      <c r="DEA137" s="58"/>
      <c r="DEB137" s="58"/>
      <c r="DEC137" s="58"/>
      <c r="DED137" s="58"/>
      <c r="DEE137" s="58"/>
      <c r="DEF137" s="58"/>
      <c r="DEG137" s="58"/>
      <c r="DEH137" s="58"/>
      <c r="DEI137" s="58"/>
      <c r="DEJ137" s="58"/>
      <c r="DEK137" s="58"/>
      <c r="DEL137" s="58"/>
      <c r="DEM137" s="58"/>
      <c r="DEN137" s="58"/>
      <c r="DEO137" s="58"/>
      <c r="DEP137" s="58"/>
      <c r="DEQ137" s="58"/>
      <c r="DER137" s="58"/>
      <c r="DES137" s="58"/>
      <c r="DET137" s="58"/>
      <c r="DEU137" s="58"/>
      <c r="DEV137" s="58"/>
      <c r="DEW137" s="58"/>
      <c r="DEX137" s="58"/>
      <c r="DEY137" s="58"/>
      <c r="DEZ137" s="58"/>
      <c r="DFA137" s="58"/>
      <c r="DFB137" s="58"/>
      <c r="DFC137" s="58"/>
      <c r="DFD137" s="58"/>
      <c r="DFE137" s="58"/>
      <c r="DFF137" s="58"/>
      <c r="DFG137" s="58"/>
      <c r="DFH137" s="58"/>
      <c r="DFI137" s="58"/>
      <c r="DFJ137" s="58"/>
      <c r="DFK137" s="58"/>
      <c r="DFL137" s="58"/>
      <c r="DFM137" s="58"/>
      <c r="DFN137" s="58"/>
      <c r="DFO137" s="58"/>
      <c r="DFP137" s="58"/>
      <c r="DFQ137" s="58"/>
      <c r="DFR137" s="58"/>
      <c r="DFS137" s="58"/>
      <c r="DFT137" s="58"/>
      <c r="DFU137" s="58"/>
      <c r="DFV137" s="58"/>
      <c r="DFW137" s="58"/>
      <c r="DFX137" s="58"/>
      <c r="DFY137" s="58"/>
      <c r="DFZ137" s="58"/>
      <c r="DGA137" s="58"/>
      <c r="DGB137" s="58"/>
      <c r="DGC137" s="58"/>
      <c r="DGD137" s="58"/>
      <c r="DGE137" s="58"/>
      <c r="DGF137" s="58"/>
      <c r="DGG137" s="58"/>
      <c r="DGH137" s="58"/>
      <c r="DGI137" s="58"/>
      <c r="DGJ137" s="58"/>
      <c r="DGK137" s="58"/>
      <c r="DGL137" s="58"/>
      <c r="DGM137" s="58"/>
      <c r="DGN137" s="58"/>
      <c r="DGO137" s="58"/>
      <c r="DGP137" s="58"/>
      <c r="DGQ137" s="58"/>
      <c r="DGR137" s="58"/>
      <c r="DGS137" s="58"/>
      <c r="DGT137" s="58"/>
      <c r="DGU137" s="58"/>
      <c r="DGV137" s="58"/>
      <c r="DGW137" s="58"/>
      <c r="DGX137" s="58"/>
      <c r="DGY137" s="58"/>
      <c r="DGZ137" s="58"/>
      <c r="DHA137" s="58"/>
      <c r="DHB137" s="58"/>
      <c r="DHC137" s="58"/>
      <c r="DHD137" s="58"/>
      <c r="DHE137" s="58"/>
      <c r="DHF137" s="58"/>
      <c r="DHG137" s="58"/>
      <c r="DHH137" s="58"/>
      <c r="DHI137" s="58"/>
      <c r="DHJ137" s="58"/>
      <c r="DHK137" s="58"/>
      <c r="DHL137" s="58"/>
      <c r="DHM137" s="58"/>
      <c r="DHN137" s="58"/>
      <c r="DHO137" s="58"/>
      <c r="DHP137" s="58"/>
      <c r="DHQ137" s="58"/>
      <c r="DHR137" s="58"/>
      <c r="DHS137" s="58"/>
      <c r="DHT137" s="58"/>
      <c r="DHU137" s="58"/>
      <c r="DHV137" s="58"/>
      <c r="DHW137" s="58"/>
      <c r="DHX137" s="58"/>
      <c r="DHY137" s="58"/>
      <c r="DHZ137" s="58"/>
      <c r="DIA137" s="58"/>
      <c r="DIB137" s="58"/>
      <c r="DIC137" s="58"/>
      <c r="DID137" s="58"/>
      <c r="DIE137" s="58"/>
      <c r="DIF137" s="58"/>
      <c r="DIG137" s="58"/>
      <c r="DIH137" s="58"/>
      <c r="DII137" s="58"/>
      <c r="DIJ137" s="58"/>
      <c r="DIK137" s="58"/>
      <c r="DIL137" s="58"/>
      <c r="DIM137" s="58"/>
      <c r="DIN137" s="58"/>
      <c r="DIO137" s="58"/>
      <c r="DIP137" s="58"/>
      <c r="DIQ137" s="58"/>
      <c r="DIR137" s="58"/>
      <c r="DIS137" s="58"/>
      <c r="DIT137" s="58"/>
      <c r="DIU137" s="58"/>
      <c r="DIV137" s="58"/>
      <c r="DIW137" s="58"/>
      <c r="DIX137" s="58"/>
      <c r="DIY137" s="58"/>
      <c r="DIZ137" s="58"/>
      <c r="DJA137" s="58"/>
      <c r="DJB137" s="58"/>
      <c r="DJC137" s="58"/>
      <c r="DJD137" s="58"/>
      <c r="DJE137" s="58"/>
      <c r="DJF137" s="58"/>
      <c r="DJG137" s="58"/>
      <c r="DJH137" s="58"/>
      <c r="DJI137" s="58"/>
      <c r="DJJ137" s="58"/>
      <c r="DJK137" s="58"/>
      <c r="DJL137" s="58"/>
      <c r="DJM137" s="58"/>
      <c r="DJN137" s="58"/>
      <c r="DJO137" s="58"/>
      <c r="DJP137" s="58"/>
      <c r="DJQ137" s="58"/>
      <c r="DJR137" s="58"/>
      <c r="DJS137" s="58"/>
      <c r="DJT137" s="58"/>
      <c r="DJU137" s="58"/>
      <c r="DJV137" s="58"/>
      <c r="DJW137" s="58"/>
      <c r="DJX137" s="58"/>
      <c r="DJY137" s="58"/>
      <c r="DJZ137" s="58"/>
      <c r="DKA137" s="58"/>
      <c r="DKB137" s="58"/>
      <c r="DKC137" s="58"/>
      <c r="DKD137" s="58"/>
      <c r="DKE137" s="58"/>
      <c r="DKF137" s="58"/>
      <c r="DKG137" s="58"/>
      <c r="DKH137" s="58"/>
      <c r="DKI137" s="58"/>
      <c r="DKJ137" s="58"/>
      <c r="DKK137" s="58"/>
      <c r="DKL137" s="58"/>
      <c r="DKM137" s="58"/>
      <c r="DKN137" s="58"/>
      <c r="DKO137" s="58"/>
      <c r="DKP137" s="58"/>
      <c r="DKQ137" s="58"/>
      <c r="DKR137" s="58"/>
      <c r="DKS137" s="58"/>
      <c r="DKT137" s="58"/>
      <c r="DKU137" s="58"/>
      <c r="DKV137" s="58"/>
      <c r="DKW137" s="58"/>
      <c r="DKX137" s="58"/>
      <c r="DKY137" s="58"/>
      <c r="DKZ137" s="58"/>
      <c r="DLA137" s="58"/>
      <c r="DLB137" s="58"/>
      <c r="DLC137" s="58"/>
      <c r="DLD137" s="58"/>
      <c r="DLE137" s="58"/>
      <c r="DLF137" s="58"/>
      <c r="DLG137" s="58"/>
      <c r="DLH137" s="58"/>
      <c r="DLI137" s="58"/>
      <c r="DLJ137" s="58"/>
      <c r="DLK137" s="58"/>
      <c r="DLL137" s="58"/>
      <c r="DLM137" s="58"/>
      <c r="DLN137" s="58"/>
      <c r="DLO137" s="58"/>
      <c r="DLP137" s="58"/>
      <c r="DLQ137" s="58"/>
      <c r="DLR137" s="58"/>
      <c r="DLS137" s="58"/>
      <c r="DLT137" s="58"/>
      <c r="DLU137" s="58"/>
      <c r="DLV137" s="58"/>
      <c r="DLW137" s="58"/>
      <c r="DLX137" s="58"/>
      <c r="DLY137" s="58"/>
      <c r="DLZ137" s="58"/>
      <c r="DMA137" s="58"/>
      <c r="DMB137" s="58"/>
      <c r="DMC137" s="58"/>
      <c r="DMD137" s="58"/>
      <c r="DME137" s="58"/>
      <c r="DMF137" s="58"/>
      <c r="DMG137" s="58"/>
      <c r="DMH137" s="58"/>
      <c r="DMI137" s="58"/>
      <c r="DMJ137" s="58"/>
      <c r="DMK137" s="58"/>
      <c r="DML137" s="58"/>
      <c r="DMM137" s="58"/>
      <c r="DMN137" s="58"/>
      <c r="DMO137" s="58"/>
      <c r="DMP137" s="58"/>
      <c r="DMQ137" s="58"/>
      <c r="DMR137" s="58"/>
      <c r="DMS137" s="58"/>
      <c r="DMT137" s="58"/>
      <c r="DMU137" s="58"/>
      <c r="DMV137" s="58"/>
      <c r="DMW137" s="58"/>
      <c r="DMX137" s="58"/>
      <c r="DMY137" s="58"/>
      <c r="DMZ137" s="58"/>
      <c r="DNA137" s="58"/>
      <c r="DNB137" s="58"/>
      <c r="DNC137" s="58"/>
      <c r="DND137" s="58"/>
      <c r="DNE137" s="58"/>
      <c r="DNF137" s="58"/>
      <c r="DNG137" s="58"/>
      <c r="DNH137" s="58"/>
      <c r="DNI137" s="58"/>
      <c r="DNJ137" s="58"/>
      <c r="DNK137" s="58"/>
      <c r="DNL137" s="58"/>
      <c r="DNM137" s="58"/>
      <c r="DNN137" s="58"/>
      <c r="DNO137" s="58"/>
      <c r="DNP137" s="58"/>
      <c r="DNQ137" s="58"/>
      <c r="DNR137" s="58"/>
      <c r="DNS137" s="58"/>
      <c r="DNT137" s="58"/>
      <c r="DNU137" s="58"/>
      <c r="DNV137" s="58"/>
      <c r="DNW137" s="58"/>
      <c r="DNX137" s="58"/>
      <c r="DNY137" s="58"/>
      <c r="DNZ137" s="58"/>
      <c r="DOA137" s="58"/>
      <c r="DOB137" s="58"/>
      <c r="DOC137" s="58"/>
      <c r="DOD137" s="58"/>
      <c r="DOE137" s="58"/>
      <c r="DOF137" s="58"/>
      <c r="DOG137" s="58"/>
      <c r="DOH137" s="58"/>
      <c r="DOI137" s="58"/>
      <c r="DOJ137" s="58"/>
      <c r="DOK137" s="58"/>
      <c r="DOL137" s="58"/>
      <c r="DOM137" s="58"/>
      <c r="DON137" s="58"/>
      <c r="DOO137" s="58"/>
      <c r="DOP137" s="58"/>
      <c r="DOQ137" s="58"/>
      <c r="DOR137" s="58"/>
      <c r="DOS137" s="58"/>
      <c r="DOT137" s="58"/>
      <c r="DOU137" s="58"/>
      <c r="DOV137" s="58"/>
      <c r="DOW137" s="58"/>
      <c r="DOX137" s="58"/>
      <c r="DOY137" s="58"/>
      <c r="DOZ137" s="58"/>
      <c r="DPA137" s="58"/>
      <c r="DPB137" s="58"/>
      <c r="DPC137" s="58"/>
      <c r="DPD137" s="58"/>
      <c r="DPE137" s="58"/>
      <c r="DPF137" s="58"/>
      <c r="DPG137" s="58"/>
      <c r="DPH137" s="58"/>
      <c r="DPI137" s="58"/>
      <c r="DPJ137" s="58"/>
      <c r="DPK137" s="58"/>
      <c r="DPL137" s="58"/>
      <c r="DPM137" s="58"/>
      <c r="DPN137" s="58"/>
      <c r="DPO137" s="58"/>
      <c r="DPP137" s="58"/>
      <c r="DPQ137" s="58"/>
      <c r="DPR137" s="58"/>
      <c r="DPS137" s="58"/>
      <c r="DPT137" s="58"/>
      <c r="DPU137" s="58"/>
      <c r="DPV137" s="58"/>
      <c r="DPW137" s="58"/>
      <c r="DPX137" s="58"/>
      <c r="DPY137" s="58"/>
      <c r="DPZ137" s="58"/>
      <c r="DQA137" s="58"/>
      <c r="DQB137" s="58"/>
      <c r="DQC137" s="58"/>
      <c r="DQD137" s="58"/>
      <c r="DQE137" s="58"/>
      <c r="DQF137" s="58"/>
      <c r="DQG137" s="58"/>
      <c r="DQH137" s="58"/>
      <c r="DQI137" s="58"/>
      <c r="DQJ137" s="58"/>
      <c r="DQK137" s="58"/>
      <c r="DQL137" s="58"/>
      <c r="DQM137" s="58"/>
      <c r="DQN137" s="58"/>
      <c r="DQO137" s="58"/>
      <c r="DQP137" s="58"/>
      <c r="DQQ137" s="58"/>
      <c r="DQR137" s="58"/>
      <c r="DQS137" s="58"/>
      <c r="DQT137" s="58"/>
      <c r="DQU137" s="58"/>
      <c r="DQV137" s="58"/>
      <c r="DQW137" s="58"/>
      <c r="DQX137" s="58"/>
      <c r="DQY137" s="58"/>
      <c r="DQZ137" s="58"/>
      <c r="DRA137" s="58"/>
      <c r="DRB137" s="58"/>
      <c r="DRC137" s="58"/>
      <c r="DRD137" s="58"/>
      <c r="DRE137" s="58"/>
      <c r="DRF137" s="58"/>
      <c r="DRG137" s="58"/>
      <c r="DRH137" s="58"/>
      <c r="DRI137" s="58"/>
      <c r="DRJ137" s="58"/>
      <c r="DRK137" s="58"/>
      <c r="DRL137" s="58"/>
      <c r="DRM137" s="58"/>
      <c r="DRN137" s="58"/>
      <c r="DRO137" s="58"/>
      <c r="DRP137" s="58"/>
      <c r="DRQ137" s="58"/>
      <c r="DRR137" s="58"/>
      <c r="DRS137" s="58"/>
      <c r="DRT137" s="58"/>
      <c r="DRU137" s="58"/>
      <c r="DRV137" s="58"/>
      <c r="DRW137" s="58"/>
      <c r="DRX137" s="58"/>
      <c r="DRY137" s="58"/>
      <c r="DRZ137" s="58"/>
      <c r="DSA137" s="58"/>
      <c r="DSB137" s="58"/>
      <c r="DSC137" s="58"/>
      <c r="DSD137" s="58"/>
      <c r="DSE137" s="58"/>
      <c r="DSF137" s="58"/>
      <c r="DSG137" s="58"/>
      <c r="DSH137" s="58"/>
      <c r="DSI137" s="58"/>
      <c r="DSJ137" s="58"/>
      <c r="DSK137" s="58"/>
      <c r="DSL137" s="58"/>
      <c r="DSM137" s="58"/>
      <c r="DSN137" s="58"/>
      <c r="DSO137" s="58"/>
      <c r="DSP137" s="58"/>
      <c r="DSQ137" s="58"/>
      <c r="DSR137" s="58"/>
      <c r="DSS137" s="58"/>
      <c r="DST137" s="58"/>
      <c r="DSU137" s="58"/>
      <c r="DSV137" s="58"/>
      <c r="DSW137" s="58"/>
      <c r="DSX137" s="58"/>
      <c r="DSY137" s="58"/>
      <c r="DSZ137" s="58"/>
      <c r="DTA137" s="58"/>
      <c r="DTB137" s="58"/>
      <c r="DTC137" s="58"/>
      <c r="DTD137" s="58"/>
      <c r="DTE137" s="58"/>
      <c r="DTF137" s="58"/>
      <c r="DTG137" s="58"/>
      <c r="DTH137" s="58"/>
      <c r="DTI137" s="58"/>
      <c r="DTJ137" s="58"/>
      <c r="DTK137" s="58"/>
      <c r="DTL137" s="58"/>
      <c r="DTM137" s="58"/>
      <c r="DTN137" s="58"/>
      <c r="DTO137" s="58"/>
      <c r="DTP137" s="58"/>
      <c r="DTQ137" s="58"/>
      <c r="DTR137" s="58"/>
      <c r="DTS137" s="58"/>
      <c r="DTT137" s="58"/>
      <c r="DTU137" s="58"/>
      <c r="DTV137" s="58"/>
      <c r="DTW137" s="58"/>
      <c r="DTX137" s="58"/>
      <c r="DTY137" s="58"/>
      <c r="DTZ137" s="58"/>
      <c r="DUA137" s="58"/>
      <c r="DUB137" s="58"/>
      <c r="DUC137" s="58"/>
      <c r="DUD137" s="58"/>
      <c r="DUE137" s="58"/>
      <c r="DUF137" s="58"/>
      <c r="DUG137" s="58"/>
      <c r="DUH137" s="58"/>
      <c r="DUI137" s="58"/>
      <c r="DUJ137" s="58"/>
      <c r="DUK137" s="58"/>
      <c r="DUL137" s="58"/>
      <c r="DUM137" s="58"/>
      <c r="DUN137" s="58"/>
      <c r="DUO137" s="58"/>
      <c r="DUP137" s="58"/>
      <c r="DUQ137" s="58"/>
      <c r="DUR137" s="58"/>
      <c r="DUS137" s="58"/>
      <c r="DUT137" s="58"/>
      <c r="DUU137" s="58"/>
      <c r="DUV137" s="58"/>
      <c r="DUW137" s="58"/>
      <c r="DUX137" s="58"/>
      <c r="DUY137" s="58"/>
      <c r="DUZ137" s="58"/>
      <c r="DVA137" s="58"/>
      <c r="DVB137" s="58"/>
      <c r="DVC137" s="58"/>
      <c r="DVD137" s="58"/>
      <c r="DVE137" s="58"/>
      <c r="DVF137" s="58"/>
      <c r="DVG137" s="58"/>
      <c r="DVH137" s="58"/>
      <c r="DVI137" s="58"/>
      <c r="DVJ137" s="58"/>
      <c r="DVK137" s="58"/>
      <c r="DVL137" s="58"/>
      <c r="DVM137" s="58"/>
      <c r="DVN137" s="58"/>
      <c r="DVO137" s="58"/>
      <c r="DVP137" s="58"/>
      <c r="DVQ137" s="58"/>
      <c r="DVR137" s="58"/>
      <c r="DVS137" s="58"/>
      <c r="DVT137" s="58"/>
      <c r="DVU137" s="58"/>
      <c r="DVV137" s="58"/>
      <c r="DVW137" s="58"/>
      <c r="DVX137" s="58"/>
      <c r="DVY137" s="58"/>
      <c r="DVZ137" s="58"/>
      <c r="DWA137" s="58"/>
      <c r="DWB137" s="58"/>
      <c r="DWC137" s="58"/>
      <c r="DWD137" s="58"/>
      <c r="DWE137" s="58"/>
      <c r="DWF137" s="58"/>
      <c r="DWG137" s="58"/>
      <c r="DWH137" s="58"/>
      <c r="DWI137" s="58"/>
      <c r="DWJ137" s="58"/>
      <c r="DWK137" s="58"/>
      <c r="DWL137" s="58"/>
      <c r="DWM137" s="58"/>
      <c r="DWN137" s="58"/>
      <c r="DWO137" s="58"/>
      <c r="DWP137" s="58"/>
      <c r="DWQ137" s="58"/>
      <c r="DWR137" s="58"/>
      <c r="DWS137" s="58"/>
      <c r="DWT137" s="58"/>
      <c r="DWU137" s="58"/>
      <c r="DWV137" s="58"/>
      <c r="DWW137" s="58"/>
      <c r="DWX137" s="58"/>
      <c r="DWY137" s="58"/>
      <c r="DWZ137" s="58"/>
      <c r="DXA137" s="58"/>
      <c r="DXB137" s="58"/>
      <c r="DXC137" s="58"/>
      <c r="DXD137" s="58"/>
      <c r="DXE137" s="58"/>
      <c r="DXF137" s="58"/>
      <c r="DXG137" s="58"/>
      <c r="DXH137" s="58"/>
      <c r="DXI137" s="58"/>
      <c r="DXJ137" s="58"/>
      <c r="DXK137" s="58"/>
      <c r="DXL137" s="58"/>
      <c r="DXM137" s="58"/>
      <c r="DXN137" s="58"/>
      <c r="DXO137" s="58"/>
      <c r="DXP137" s="58"/>
      <c r="DXQ137" s="58"/>
      <c r="DXR137" s="58"/>
      <c r="DXS137" s="58"/>
      <c r="DXT137" s="58"/>
      <c r="DXU137" s="58"/>
      <c r="DXV137" s="58"/>
      <c r="DXW137" s="58"/>
      <c r="DXX137" s="58"/>
      <c r="DXY137" s="58"/>
      <c r="DXZ137" s="58"/>
      <c r="DYA137" s="58"/>
      <c r="DYB137" s="58"/>
      <c r="DYC137" s="58"/>
      <c r="DYD137" s="58"/>
      <c r="DYE137" s="58"/>
      <c r="DYF137" s="58"/>
      <c r="DYG137" s="58"/>
      <c r="DYH137" s="58"/>
      <c r="DYI137" s="58"/>
      <c r="DYJ137" s="58"/>
      <c r="DYK137" s="58"/>
      <c r="DYL137" s="58"/>
      <c r="DYM137" s="58"/>
      <c r="DYN137" s="58"/>
      <c r="DYO137" s="58"/>
      <c r="DYP137" s="58"/>
      <c r="DYQ137" s="58"/>
      <c r="DYR137" s="58"/>
      <c r="DYS137" s="58"/>
      <c r="DYT137" s="58"/>
      <c r="DYU137" s="58"/>
      <c r="DYV137" s="58"/>
      <c r="DYW137" s="58"/>
      <c r="DYX137" s="58"/>
      <c r="DYY137" s="58"/>
      <c r="DYZ137" s="58"/>
      <c r="DZA137" s="58"/>
      <c r="DZB137" s="58"/>
      <c r="DZC137" s="58"/>
      <c r="DZD137" s="58"/>
      <c r="DZE137" s="58"/>
      <c r="DZF137" s="58"/>
      <c r="DZG137" s="58"/>
      <c r="DZH137" s="58"/>
      <c r="DZI137" s="58"/>
      <c r="DZJ137" s="58"/>
      <c r="DZK137" s="58"/>
      <c r="DZL137" s="58"/>
      <c r="DZM137" s="58"/>
      <c r="DZN137" s="58"/>
      <c r="DZO137" s="58"/>
      <c r="DZP137" s="58"/>
      <c r="DZQ137" s="58"/>
      <c r="DZR137" s="58"/>
      <c r="DZS137" s="58"/>
      <c r="DZT137" s="58"/>
      <c r="DZU137" s="58"/>
      <c r="DZV137" s="58"/>
      <c r="DZW137" s="58"/>
      <c r="DZX137" s="58"/>
      <c r="DZY137" s="58"/>
      <c r="DZZ137" s="58"/>
      <c r="EAA137" s="58"/>
      <c r="EAB137" s="58"/>
      <c r="EAC137" s="58"/>
      <c r="EAD137" s="58"/>
      <c r="EAE137" s="58"/>
      <c r="EAF137" s="58"/>
      <c r="EAG137" s="58"/>
      <c r="EAH137" s="58"/>
      <c r="EAI137" s="58"/>
      <c r="EAJ137" s="58"/>
      <c r="EAK137" s="58"/>
      <c r="EAL137" s="58"/>
      <c r="EAM137" s="58"/>
      <c r="EAN137" s="58"/>
      <c r="EAO137" s="58"/>
      <c r="EAP137" s="58"/>
      <c r="EAQ137" s="58"/>
      <c r="EAR137" s="58"/>
      <c r="EAS137" s="58"/>
      <c r="EAT137" s="58"/>
      <c r="EAU137" s="58"/>
      <c r="EAV137" s="58"/>
      <c r="EAW137" s="58"/>
      <c r="EAX137" s="58"/>
      <c r="EAY137" s="58"/>
      <c r="EAZ137" s="58"/>
      <c r="EBA137" s="58"/>
      <c r="EBB137" s="58"/>
      <c r="EBC137" s="58"/>
      <c r="EBD137" s="58"/>
      <c r="EBE137" s="58"/>
      <c r="EBF137" s="58"/>
      <c r="EBG137" s="58"/>
      <c r="EBH137" s="58"/>
      <c r="EBI137" s="58"/>
      <c r="EBJ137" s="58"/>
      <c r="EBK137" s="58"/>
      <c r="EBL137" s="58"/>
      <c r="EBM137" s="58"/>
      <c r="EBN137" s="58"/>
      <c r="EBO137" s="58"/>
      <c r="EBP137" s="58"/>
      <c r="EBQ137" s="58"/>
      <c r="EBR137" s="58"/>
      <c r="EBS137" s="58"/>
      <c r="EBT137" s="58"/>
      <c r="EBU137" s="58"/>
      <c r="EBV137" s="58"/>
      <c r="EBW137" s="58"/>
      <c r="EBX137" s="58"/>
      <c r="EBY137" s="58"/>
      <c r="EBZ137" s="58"/>
      <c r="ECA137" s="58"/>
      <c r="ECB137" s="58"/>
      <c r="ECC137" s="58"/>
      <c r="ECD137" s="58"/>
      <c r="ECE137" s="58"/>
      <c r="ECF137" s="58"/>
      <c r="ECG137" s="58"/>
      <c r="ECH137" s="58"/>
      <c r="ECI137" s="58"/>
      <c r="ECJ137" s="58"/>
      <c r="ECK137" s="58"/>
      <c r="ECL137" s="58"/>
      <c r="ECM137" s="58"/>
      <c r="ECN137" s="58"/>
      <c r="ECO137" s="58"/>
      <c r="ECP137" s="58"/>
      <c r="ECQ137" s="58"/>
      <c r="ECR137" s="58"/>
      <c r="ECS137" s="58"/>
      <c r="ECT137" s="58"/>
      <c r="ECU137" s="58"/>
      <c r="ECV137" s="58"/>
      <c r="ECW137" s="58"/>
      <c r="ECX137" s="58"/>
      <c r="ECY137" s="58"/>
      <c r="ECZ137" s="58"/>
      <c r="EDA137" s="58"/>
      <c r="EDB137" s="58"/>
      <c r="EDC137" s="58"/>
      <c r="EDD137" s="58"/>
      <c r="EDE137" s="58"/>
      <c r="EDF137" s="58"/>
      <c r="EDG137" s="58"/>
      <c r="EDH137" s="58"/>
      <c r="EDI137" s="58"/>
      <c r="EDJ137" s="58"/>
      <c r="EDK137" s="58"/>
      <c r="EDL137" s="58"/>
      <c r="EDM137" s="58"/>
      <c r="EDN137" s="58"/>
      <c r="EDO137" s="58"/>
      <c r="EDP137" s="58"/>
      <c r="EDQ137" s="58"/>
      <c r="EDR137" s="58"/>
      <c r="EDS137" s="58"/>
      <c r="EDT137" s="58"/>
      <c r="EDU137" s="58"/>
      <c r="EDV137" s="58"/>
      <c r="EDW137" s="58"/>
      <c r="EDX137" s="58"/>
      <c r="EDY137" s="58"/>
      <c r="EDZ137" s="58"/>
      <c r="EEA137" s="58"/>
      <c r="EEB137" s="58"/>
      <c r="EEC137" s="58"/>
      <c r="EED137" s="58"/>
      <c r="EEE137" s="58"/>
      <c r="EEF137" s="58"/>
      <c r="EEG137" s="58"/>
      <c r="EEH137" s="58"/>
      <c r="EEI137" s="58"/>
      <c r="EEJ137" s="58"/>
      <c r="EEK137" s="58"/>
      <c r="EEL137" s="58"/>
      <c r="EEM137" s="58"/>
      <c r="EEN137" s="58"/>
      <c r="EEO137" s="58"/>
      <c r="EEP137" s="58"/>
      <c r="EEQ137" s="58"/>
      <c r="EER137" s="58"/>
      <c r="EES137" s="58"/>
      <c r="EET137" s="58"/>
      <c r="EEU137" s="58"/>
      <c r="EEV137" s="58"/>
      <c r="EEW137" s="58"/>
      <c r="EEX137" s="58"/>
      <c r="EEY137" s="58"/>
      <c r="EEZ137" s="58"/>
      <c r="EFA137" s="58"/>
      <c r="EFB137" s="58"/>
      <c r="EFC137" s="58"/>
      <c r="EFD137" s="58"/>
      <c r="EFE137" s="58"/>
      <c r="EFF137" s="58"/>
      <c r="EFG137" s="58"/>
      <c r="EFH137" s="58"/>
      <c r="EFI137" s="58"/>
      <c r="EFJ137" s="58"/>
      <c r="EFK137" s="58"/>
      <c r="EFL137" s="58"/>
      <c r="EFM137" s="58"/>
      <c r="EFN137" s="58"/>
      <c r="EFO137" s="58"/>
      <c r="EFP137" s="58"/>
      <c r="EFQ137" s="58"/>
      <c r="EFR137" s="58"/>
      <c r="EFS137" s="58"/>
      <c r="EFT137" s="58"/>
      <c r="EFU137" s="58"/>
      <c r="EFV137" s="58"/>
      <c r="EFW137" s="58"/>
      <c r="EFX137" s="58"/>
      <c r="EFY137" s="58"/>
      <c r="EFZ137" s="58"/>
      <c r="EGA137" s="58"/>
      <c r="EGB137" s="58"/>
      <c r="EGC137" s="58"/>
      <c r="EGD137" s="58"/>
      <c r="EGE137" s="58"/>
      <c r="EGF137" s="58"/>
      <c r="EGG137" s="58"/>
      <c r="EGH137" s="58"/>
      <c r="EGI137" s="58"/>
      <c r="EGJ137" s="58"/>
      <c r="EGK137" s="58"/>
      <c r="EGL137" s="58"/>
      <c r="EGM137" s="58"/>
      <c r="EGN137" s="58"/>
      <c r="EGO137" s="58"/>
      <c r="EGP137" s="58"/>
      <c r="EGQ137" s="58"/>
      <c r="EGR137" s="58"/>
      <c r="EGS137" s="58"/>
      <c r="EGT137" s="58"/>
      <c r="EGU137" s="58"/>
      <c r="EGV137" s="58"/>
      <c r="EGW137" s="58"/>
      <c r="EGX137" s="58"/>
      <c r="EGY137" s="58"/>
      <c r="EGZ137" s="58"/>
      <c r="EHA137" s="58"/>
      <c r="EHB137" s="58"/>
      <c r="EHC137" s="58"/>
      <c r="EHD137" s="58"/>
      <c r="EHE137" s="58"/>
      <c r="EHF137" s="58"/>
      <c r="EHG137" s="58"/>
      <c r="EHH137" s="58"/>
      <c r="EHI137" s="58"/>
      <c r="EHJ137" s="58"/>
      <c r="EHK137" s="58"/>
      <c r="EHL137" s="58"/>
      <c r="EHM137" s="58"/>
      <c r="EHN137" s="58"/>
      <c r="EHO137" s="58"/>
      <c r="EHP137" s="58"/>
      <c r="EHQ137" s="58"/>
      <c r="EHR137" s="58"/>
      <c r="EHS137" s="58"/>
      <c r="EHT137" s="58"/>
      <c r="EHU137" s="58"/>
      <c r="EHV137" s="58"/>
      <c r="EHW137" s="58"/>
      <c r="EHX137" s="58"/>
      <c r="EHY137" s="58"/>
      <c r="EHZ137" s="58"/>
      <c r="EIA137" s="58"/>
      <c r="EIB137" s="58"/>
      <c r="EIC137" s="58"/>
      <c r="EID137" s="58"/>
      <c r="EIE137" s="58"/>
      <c r="EIF137" s="58"/>
      <c r="EIG137" s="58"/>
      <c r="EIH137" s="58"/>
      <c r="EII137" s="58"/>
      <c r="EIJ137" s="58"/>
      <c r="EIK137" s="58"/>
      <c r="EIL137" s="58"/>
      <c r="EIM137" s="58"/>
      <c r="EIN137" s="58"/>
      <c r="EIO137" s="58"/>
      <c r="EIP137" s="58"/>
      <c r="EIQ137" s="58"/>
      <c r="EIR137" s="58"/>
      <c r="EIS137" s="58"/>
      <c r="EIT137" s="58"/>
      <c r="EIU137" s="58"/>
      <c r="EIV137" s="58"/>
      <c r="EIW137" s="58"/>
      <c r="EIX137" s="58"/>
      <c r="EIY137" s="58"/>
      <c r="EIZ137" s="58"/>
      <c r="EJA137" s="58"/>
      <c r="EJB137" s="58"/>
      <c r="EJC137" s="58"/>
      <c r="EJD137" s="58"/>
      <c r="EJE137" s="58"/>
      <c r="EJF137" s="58"/>
      <c r="EJG137" s="58"/>
      <c r="EJH137" s="58"/>
      <c r="EJI137" s="58"/>
      <c r="EJJ137" s="58"/>
      <c r="EJK137" s="58"/>
      <c r="EJL137" s="58"/>
      <c r="EJM137" s="58"/>
      <c r="EJN137" s="58"/>
      <c r="EJO137" s="58"/>
      <c r="EJP137" s="58"/>
      <c r="EJQ137" s="58"/>
      <c r="EJR137" s="58"/>
      <c r="EJS137" s="58"/>
      <c r="EJT137" s="58"/>
      <c r="EJU137" s="58"/>
      <c r="EJV137" s="58"/>
      <c r="EJW137" s="58"/>
      <c r="EJX137" s="58"/>
      <c r="EJY137" s="58"/>
      <c r="EJZ137" s="58"/>
      <c r="EKA137" s="58"/>
      <c r="EKB137" s="58"/>
      <c r="EKC137" s="58"/>
      <c r="EKD137" s="58"/>
      <c r="EKE137" s="58"/>
      <c r="EKF137" s="58"/>
      <c r="EKG137" s="58"/>
      <c r="EKH137" s="58"/>
      <c r="EKI137" s="58"/>
      <c r="EKJ137" s="58"/>
      <c r="EKK137" s="58"/>
      <c r="EKL137" s="58"/>
      <c r="EKM137" s="58"/>
      <c r="EKN137" s="58"/>
      <c r="EKO137" s="58"/>
      <c r="EKP137" s="58"/>
      <c r="EKQ137" s="58"/>
      <c r="EKR137" s="58"/>
      <c r="EKS137" s="58"/>
      <c r="EKT137" s="58"/>
      <c r="EKU137" s="58"/>
      <c r="EKV137" s="58"/>
      <c r="EKW137" s="58"/>
      <c r="EKX137" s="58"/>
      <c r="EKY137" s="58"/>
      <c r="EKZ137" s="58"/>
      <c r="ELA137" s="58"/>
      <c r="ELB137" s="58"/>
      <c r="ELC137" s="58"/>
      <c r="ELD137" s="58"/>
      <c r="ELE137" s="58"/>
      <c r="ELF137" s="58"/>
      <c r="ELG137" s="58"/>
      <c r="ELH137" s="58"/>
      <c r="ELI137" s="58"/>
      <c r="ELJ137" s="58"/>
      <c r="ELK137" s="58"/>
      <c r="ELL137" s="58"/>
      <c r="ELM137" s="58"/>
      <c r="ELN137" s="58"/>
      <c r="ELO137" s="58"/>
      <c r="ELP137" s="58"/>
      <c r="ELQ137" s="58"/>
      <c r="ELR137" s="58"/>
      <c r="ELS137" s="58"/>
      <c r="ELT137" s="58"/>
      <c r="ELU137" s="58"/>
      <c r="ELV137" s="58"/>
      <c r="ELW137" s="58"/>
      <c r="ELX137" s="58"/>
      <c r="ELY137" s="58"/>
      <c r="ELZ137" s="58"/>
      <c r="EMA137" s="58"/>
      <c r="EMB137" s="58"/>
      <c r="EMC137" s="58"/>
      <c r="EMD137" s="58"/>
      <c r="EME137" s="58"/>
      <c r="EMF137" s="58"/>
      <c r="EMG137" s="58"/>
      <c r="EMH137" s="58"/>
      <c r="EMI137" s="58"/>
      <c r="EMJ137" s="58"/>
      <c r="EMK137" s="58"/>
      <c r="EML137" s="58"/>
      <c r="EMM137" s="58"/>
      <c r="EMN137" s="58"/>
      <c r="EMO137" s="58"/>
      <c r="EMP137" s="58"/>
      <c r="EMQ137" s="58"/>
      <c r="EMR137" s="58"/>
      <c r="EMS137" s="58"/>
      <c r="EMT137" s="58"/>
      <c r="EMU137" s="58"/>
      <c r="EMV137" s="58"/>
      <c r="EMW137" s="58"/>
      <c r="EMX137" s="58"/>
      <c r="EMY137" s="58"/>
      <c r="EMZ137" s="58"/>
      <c r="ENA137" s="58"/>
      <c r="ENB137" s="58"/>
      <c r="ENC137" s="58"/>
      <c r="END137" s="58"/>
      <c r="ENE137" s="58"/>
      <c r="ENF137" s="58"/>
      <c r="ENG137" s="58"/>
      <c r="ENH137" s="58"/>
      <c r="ENI137" s="58"/>
      <c r="ENJ137" s="58"/>
      <c r="ENK137" s="58"/>
      <c r="ENL137" s="58"/>
      <c r="ENM137" s="58"/>
      <c r="ENN137" s="58"/>
      <c r="ENO137" s="58"/>
      <c r="ENP137" s="58"/>
      <c r="ENQ137" s="58"/>
      <c r="ENR137" s="58"/>
      <c r="ENS137" s="58"/>
      <c r="ENT137" s="58"/>
      <c r="ENU137" s="58"/>
      <c r="ENV137" s="58"/>
      <c r="ENW137" s="58"/>
      <c r="ENX137" s="58"/>
      <c r="ENY137" s="58"/>
      <c r="ENZ137" s="58"/>
      <c r="EOA137" s="58"/>
      <c r="EOB137" s="58"/>
      <c r="EOC137" s="58"/>
      <c r="EOD137" s="58"/>
      <c r="EOE137" s="58"/>
      <c r="EOF137" s="58"/>
      <c r="EOG137" s="58"/>
      <c r="EOH137" s="58"/>
      <c r="EOI137" s="58"/>
      <c r="EOJ137" s="58"/>
      <c r="EOK137" s="58"/>
      <c r="EOL137" s="58"/>
      <c r="EOM137" s="58"/>
      <c r="EON137" s="58"/>
      <c r="EOO137" s="58"/>
      <c r="EOP137" s="58"/>
      <c r="EOQ137" s="58"/>
      <c r="EOR137" s="58"/>
      <c r="EOS137" s="58"/>
      <c r="EOT137" s="58"/>
      <c r="EOU137" s="58"/>
      <c r="EOV137" s="58"/>
      <c r="EOW137" s="58"/>
      <c r="EOX137" s="58"/>
      <c r="EOY137" s="58"/>
      <c r="EOZ137" s="58"/>
      <c r="EPA137" s="58"/>
      <c r="EPB137" s="58"/>
      <c r="EPC137" s="58"/>
      <c r="EPD137" s="58"/>
      <c r="EPE137" s="58"/>
      <c r="EPF137" s="58"/>
      <c r="EPG137" s="58"/>
      <c r="EPH137" s="58"/>
      <c r="EPI137" s="58"/>
      <c r="EPJ137" s="58"/>
      <c r="EPK137" s="58"/>
      <c r="EPL137" s="58"/>
      <c r="EPM137" s="58"/>
      <c r="EPN137" s="58"/>
      <c r="EPO137" s="58"/>
      <c r="EPP137" s="58"/>
      <c r="EPQ137" s="58"/>
      <c r="EPR137" s="58"/>
      <c r="EPS137" s="58"/>
      <c r="EPT137" s="58"/>
      <c r="EPU137" s="58"/>
      <c r="EPV137" s="58"/>
      <c r="EPW137" s="58"/>
      <c r="EPX137" s="58"/>
      <c r="EPY137" s="58"/>
      <c r="EPZ137" s="58"/>
      <c r="EQA137" s="58"/>
      <c r="EQB137" s="58"/>
      <c r="EQC137" s="58"/>
      <c r="EQD137" s="58"/>
      <c r="EQE137" s="58"/>
      <c r="EQF137" s="58"/>
      <c r="EQG137" s="58"/>
      <c r="EQH137" s="58"/>
      <c r="EQI137" s="58"/>
      <c r="EQJ137" s="58"/>
      <c r="EQK137" s="58"/>
      <c r="EQL137" s="58"/>
      <c r="EQM137" s="58"/>
      <c r="EQN137" s="58"/>
      <c r="EQO137" s="58"/>
      <c r="EQP137" s="58"/>
      <c r="EQQ137" s="58"/>
      <c r="EQR137" s="58"/>
      <c r="EQS137" s="58"/>
      <c r="EQT137" s="58"/>
      <c r="EQU137" s="58"/>
      <c r="EQV137" s="58"/>
      <c r="EQW137" s="58"/>
      <c r="EQX137" s="58"/>
      <c r="EQY137" s="58"/>
      <c r="EQZ137" s="58"/>
      <c r="ERA137" s="58"/>
      <c r="ERB137" s="58"/>
      <c r="ERC137" s="58"/>
      <c r="ERD137" s="58"/>
      <c r="ERE137" s="58"/>
      <c r="ERF137" s="58"/>
      <c r="ERG137" s="58"/>
      <c r="ERH137" s="58"/>
      <c r="ERI137" s="58"/>
      <c r="ERJ137" s="58"/>
      <c r="ERK137" s="58"/>
      <c r="ERL137" s="58"/>
      <c r="ERM137" s="58"/>
      <c r="ERN137" s="58"/>
      <c r="ERO137" s="58"/>
      <c r="ERP137" s="58"/>
      <c r="ERQ137" s="58"/>
      <c r="ERR137" s="58"/>
      <c r="ERS137" s="58"/>
      <c r="ERT137" s="58"/>
      <c r="ERU137" s="58"/>
      <c r="ERV137" s="58"/>
      <c r="ERW137" s="58"/>
      <c r="ERX137" s="58"/>
      <c r="ERY137" s="58"/>
      <c r="ERZ137" s="58"/>
      <c r="ESA137" s="58"/>
      <c r="ESB137" s="58"/>
      <c r="ESC137" s="58"/>
      <c r="ESD137" s="58"/>
      <c r="ESE137" s="58"/>
      <c r="ESF137" s="58"/>
      <c r="ESG137" s="58"/>
      <c r="ESH137" s="58"/>
      <c r="ESI137" s="58"/>
      <c r="ESJ137" s="58"/>
      <c r="ESK137" s="58"/>
      <c r="ESL137" s="58"/>
      <c r="ESM137" s="58"/>
      <c r="ESN137" s="58"/>
      <c r="ESO137" s="58"/>
      <c r="ESP137" s="58"/>
      <c r="ESQ137" s="58"/>
      <c r="ESR137" s="58"/>
      <c r="ESS137" s="58"/>
      <c r="EST137" s="58"/>
      <c r="ESU137" s="58"/>
      <c r="ESV137" s="58"/>
      <c r="ESW137" s="58"/>
      <c r="ESX137" s="58"/>
      <c r="ESY137" s="58"/>
      <c r="ESZ137" s="58"/>
      <c r="ETA137" s="58"/>
      <c r="ETB137" s="58"/>
      <c r="ETC137" s="58"/>
      <c r="ETD137" s="58"/>
      <c r="ETE137" s="58"/>
      <c r="ETF137" s="58"/>
      <c r="ETG137" s="58"/>
      <c r="ETH137" s="58"/>
      <c r="ETI137" s="58"/>
      <c r="ETJ137" s="58"/>
      <c r="ETK137" s="58"/>
      <c r="ETL137" s="58"/>
      <c r="ETM137" s="58"/>
      <c r="ETN137" s="58"/>
      <c r="ETO137" s="58"/>
      <c r="ETP137" s="58"/>
      <c r="ETQ137" s="58"/>
      <c r="ETR137" s="58"/>
      <c r="ETS137" s="58"/>
      <c r="ETT137" s="58"/>
      <c r="ETU137" s="58"/>
      <c r="ETV137" s="58"/>
      <c r="ETW137" s="58"/>
      <c r="ETX137" s="58"/>
      <c r="ETY137" s="58"/>
      <c r="ETZ137" s="58"/>
      <c r="EUA137" s="58"/>
      <c r="EUB137" s="58"/>
      <c r="EUC137" s="58"/>
      <c r="EUD137" s="58"/>
      <c r="EUE137" s="58"/>
      <c r="EUF137" s="58"/>
      <c r="EUG137" s="58"/>
      <c r="EUH137" s="58"/>
      <c r="EUI137" s="58"/>
      <c r="EUJ137" s="58"/>
      <c r="EUK137" s="58"/>
      <c r="EUL137" s="58"/>
      <c r="EUM137" s="58"/>
      <c r="EUN137" s="58"/>
      <c r="EUO137" s="58"/>
      <c r="EUP137" s="58"/>
      <c r="EUQ137" s="58"/>
      <c r="EUR137" s="58"/>
      <c r="EUS137" s="58"/>
      <c r="EUT137" s="58"/>
      <c r="EUU137" s="58"/>
      <c r="EUV137" s="58"/>
      <c r="EUW137" s="58"/>
      <c r="EUX137" s="58"/>
      <c r="EUY137" s="58"/>
      <c r="EUZ137" s="58"/>
      <c r="EVA137" s="58"/>
      <c r="EVB137" s="58"/>
      <c r="EVC137" s="58"/>
      <c r="EVD137" s="58"/>
      <c r="EVE137" s="58"/>
      <c r="EVF137" s="58"/>
      <c r="EVG137" s="58"/>
      <c r="EVH137" s="58"/>
      <c r="EVI137" s="58"/>
      <c r="EVJ137" s="58"/>
      <c r="EVK137" s="58"/>
      <c r="EVL137" s="58"/>
      <c r="EVM137" s="58"/>
      <c r="EVN137" s="58"/>
      <c r="EVO137" s="58"/>
      <c r="EVP137" s="58"/>
      <c r="EVQ137" s="58"/>
      <c r="EVR137" s="58"/>
      <c r="EVS137" s="58"/>
      <c r="EVT137" s="58"/>
      <c r="EVU137" s="58"/>
      <c r="EVV137" s="58"/>
      <c r="EVW137" s="58"/>
      <c r="EVX137" s="58"/>
      <c r="EVY137" s="58"/>
      <c r="EVZ137" s="58"/>
      <c r="EWA137" s="58"/>
      <c r="EWB137" s="58"/>
      <c r="EWC137" s="58"/>
      <c r="EWD137" s="58"/>
      <c r="EWE137" s="58"/>
      <c r="EWF137" s="58"/>
      <c r="EWG137" s="58"/>
      <c r="EWH137" s="58"/>
      <c r="EWI137" s="58"/>
      <c r="EWJ137" s="58"/>
      <c r="EWK137" s="58"/>
      <c r="EWL137" s="58"/>
      <c r="EWM137" s="58"/>
      <c r="EWN137" s="58"/>
      <c r="EWO137" s="58"/>
      <c r="EWP137" s="58"/>
      <c r="EWQ137" s="58"/>
      <c r="EWR137" s="58"/>
      <c r="EWS137" s="58"/>
      <c r="EWT137" s="58"/>
      <c r="EWU137" s="58"/>
      <c r="EWV137" s="58"/>
      <c r="EWW137" s="58"/>
      <c r="EWX137" s="58"/>
      <c r="EWY137" s="58"/>
      <c r="EWZ137" s="58"/>
      <c r="EXA137" s="58"/>
      <c r="EXB137" s="58"/>
      <c r="EXC137" s="58"/>
      <c r="EXD137" s="58"/>
      <c r="EXE137" s="58"/>
      <c r="EXF137" s="58"/>
      <c r="EXG137" s="58"/>
      <c r="EXH137" s="58"/>
      <c r="EXI137" s="58"/>
      <c r="EXJ137" s="58"/>
      <c r="EXK137" s="58"/>
      <c r="EXL137" s="58"/>
      <c r="EXM137" s="58"/>
      <c r="EXN137" s="58"/>
      <c r="EXO137" s="58"/>
      <c r="EXP137" s="58"/>
      <c r="EXQ137" s="58"/>
      <c r="EXR137" s="58"/>
      <c r="EXS137" s="58"/>
      <c r="EXT137" s="58"/>
      <c r="EXU137" s="58"/>
      <c r="EXV137" s="58"/>
      <c r="EXW137" s="58"/>
      <c r="EXX137" s="58"/>
      <c r="EXY137" s="58"/>
      <c r="EXZ137" s="58"/>
      <c r="EYA137" s="58"/>
      <c r="EYB137" s="58"/>
      <c r="EYC137" s="58"/>
      <c r="EYD137" s="58"/>
      <c r="EYE137" s="58"/>
      <c r="EYF137" s="58"/>
      <c r="EYG137" s="58"/>
      <c r="EYH137" s="58"/>
      <c r="EYI137" s="58"/>
      <c r="EYJ137" s="58"/>
      <c r="EYK137" s="58"/>
      <c r="EYL137" s="58"/>
      <c r="EYM137" s="58"/>
      <c r="EYN137" s="58"/>
      <c r="EYO137" s="58"/>
      <c r="EYP137" s="58"/>
      <c r="EYQ137" s="58"/>
      <c r="EYR137" s="58"/>
      <c r="EYS137" s="58"/>
      <c r="EYT137" s="58"/>
      <c r="EYU137" s="58"/>
      <c r="EYV137" s="58"/>
      <c r="EYW137" s="58"/>
      <c r="EYX137" s="58"/>
      <c r="EYY137" s="58"/>
      <c r="EYZ137" s="58"/>
      <c r="EZA137" s="58"/>
      <c r="EZB137" s="58"/>
      <c r="EZC137" s="58"/>
      <c r="EZD137" s="58"/>
      <c r="EZE137" s="58"/>
      <c r="EZF137" s="58"/>
      <c r="EZG137" s="58"/>
      <c r="EZH137" s="58"/>
      <c r="EZI137" s="58"/>
      <c r="EZJ137" s="58"/>
      <c r="EZK137" s="58"/>
      <c r="EZL137" s="58"/>
      <c r="EZM137" s="58"/>
      <c r="EZN137" s="58"/>
      <c r="EZO137" s="58"/>
      <c r="EZP137" s="58"/>
      <c r="EZQ137" s="58"/>
      <c r="EZR137" s="58"/>
      <c r="EZS137" s="58"/>
      <c r="EZT137" s="58"/>
      <c r="EZU137" s="58"/>
      <c r="EZV137" s="58"/>
      <c r="EZW137" s="58"/>
      <c r="EZX137" s="58"/>
      <c r="EZY137" s="58"/>
      <c r="EZZ137" s="58"/>
      <c r="FAA137" s="58"/>
      <c r="FAB137" s="58"/>
      <c r="FAC137" s="58"/>
      <c r="FAD137" s="58"/>
      <c r="FAE137" s="58"/>
      <c r="FAF137" s="58"/>
      <c r="FAG137" s="58"/>
      <c r="FAH137" s="58"/>
      <c r="FAI137" s="58"/>
      <c r="FAJ137" s="58"/>
      <c r="FAK137" s="58"/>
      <c r="FAL137" s="58"/>
      <c r="FAM137" s="58"/>
      <c r="FAN137" s="58"/>
      <c r="FAO137" s="58"/>
      <c r="FAP137" s="58"/>
      <c r="FAQ137" s="58"/>
      <c r="FAR137" s="58"/>
      <c r="FAS137" s="58"/>
      <c r="FAT137" s="58"/>
      <c r="FAU137" s="58"/>
      <c r="FAV137" s="58"/>
      <c r="FAW137" s="58"/>
      <c r="FAX137" s="58"/>
      <c r="FAY137" s="58"/>
      <c r="FAZ137" s="58"/>
      <c r="FBA137" s="58"/>
      <c r="FBB137" s="58"/>
      <c r="FBC137" s="58"/>
      <c r="FBD137" s="58"/>
      <c r="FBE137" s="58"/>
      <c r="FBF137" s="58"/>
      <c r="FBG137" s="58"/>
      <c r="FBH137" s="58"/>
      <c r="FBI137" s="58"/>
      <c r="FBJ137" s="58"/>
      <c r="FBK137" s="58"/>
      <c r="FBL137" s="58"/>
      <c r="FBM137" s="58"/>
      <c r="FBN137" s="58"/>
      <c r="FBO137" s="58"/>
      <c r="FBP137" s="58"/>
      <c r="FBQ137" s="58"/>
      <c r="FBR137" s="58"/>
      <c r="FBS137" s="58"/>
      <c r="FBT137" s="58"/>
      <c r="FBU137" s="58"/>
      <c r="FBV137" s="58"/>
      <c r="FBW137" s="58"/>
      <c r="FBX137" s="58"/>
      <c r="FBY137" s="58"/>
      <c r="FBZ137" s="58"/>
      <c r="FCA137" s="58"/>
      <c r="FCB137" s="58"/>
      <c r="FCC137" s="58"/>
      <c r="FCD137" s="58"/>
      <c r="FCE137" s="58"/>
      <c r="FCF137" s="58"/>
      <c r="FCG137" s="58"/>
      <c r="FCH137" s="58"/>
      <c r="FCI137" s="58"/>
      <c r="FCJ137" s="58"/>
      <c r="FCK137" s="58"/>
      <c r="FCL137" s="58"/>
      <c r="FCM137" s="58"/>
      <c r="FCN137" s="58"/>
      <c r="FCO137" s="58"/>
      <c r="FCP137" s="58"/>
      <c r="FCQ137" s="58"/>
      <c r="FCR137" s="58"/>
      <c r="FCS137" s="58"/>
      <c r="FCT137" s="58"/>
      <c r="FCU137" s="58"/>
      <c r="FCV137" s="58"/>
      <c r="FCW137" s="58"/>
      <c r="FCX137" s="58"/>
      <c r="FCY137" s="58"/>
      <c r="FCZ137" s="58"/>
      <c r="FDA137" s="58"/>
      <c r="FDB137" s="58"/>
      <c r="FDC137" s="58"/>
      <c r="FDD137" s="58"/>
      <c r="FDE137" s="58"/>
      <c r="FDF137" s="58"/>
      <c r="FDG137" s="58"/>
      <c r="FDH137" s="58"/>
      <c r="FDI137" s="58"/>
      <c r="FDJ137" s="58"/>
      <c r="FDK137" s="58"/>
      <c r="FDL137" s="58"/>
      <c r="FDM137" s="58"/>
      <c r="FDN137" s="58"/>
      <c r="FDO137" s="58"/>
      <c r="FDP137" s="58"/>
      <c r="FDQ137" s="58"/>
      <c r="FDR137" s="58"/>
      <c r="FDS137" s="58"/>
      <c r="FDT137" s="58"/>
      <c r="FDU137" s="58"/>
      <c r="FDV137" s="58"/>
      <c r="FDW137" s="58"/>
      <c r="FDX137" s="58"/>
      <c r="FDY137" s="58"/>
      <c r="FDZ137" s="58"/>
      <c r="FEA137" s="58"/>
      <c r="FEB137" s="58"/>
      <c r="FEC137" s="58"/>
      <c r="FED137" s="58"/>
      <c r="FEE137" s="58"/>
      <c r="FEF137" s="58"/>
      <c r="FEG137" s="58"/>
      <c r="FEH137" s="58"/>
      <c r="FEI137" s="58"/>
      <c r="FEJ137" s="58"/>
      <c r="FEK137" s="58"/>
      <c r="FEL137" s="58"/>
      <c r="FEM137" s="58"/>
      <c r="FEN137" s="58"/>
      <c r="FEO137" s="58"/>
      <c r="FEP137" s="58"/>
      <c r="FEQ137" s="58"/>
      <c r="FER137" s="58"/>
      <c r="FES137" s="58"/>
      <c r="FET137" s="58"/>
      <c r="FEU137" s="58"/>
      <c r="FEV137" s="58"/>
      <c r="FEW137" s="58"/>
      <c r="FEX137" s="58"/>
      <c r="FEY137" s="58"/>
      <c r="FEZ137" s="58"/>
      <c r="FFA137" s="58"/>
      <c r="FFB137" s="58"/>
      <c r="FFC137" s="58"/>
      <c r="FFD137" s="58"/>
      <c r="FFE137" s="58"/>
      <c r="FFF137" s="58"/>
      <c r="FFG137" s="58"/>
      <c r="FFH137" s="58"/>
      <c r="FFI137" s="58"/>
      <c r="FFJ137" s="58"/>
      <c r="FFK137" s="58"/>
      <c r="FFL137" s="58"/>
      <c r="FFM137" s="58"/>
      <c r="FFN137" s="58"/>
      <c r="FFO137" s="58"/>
      <c r="FFP137" s="58"/>
      <c r="FFQ137" s="58"/>
      <c r="FFR137" s="58"/>
      <c r="FFS137" s="58"/>
      <c r="FFT137" s="58"/>
      <c r="FFU137" s="58"/>
      <c r="FFV137" s="58"/>
      <c r="FFW137" s="58"/>
      <c r="FFX137" s="58"/>
      <c r="FFY137" s="58"/>
      <c r="FFZ137" s="58"/>
      <c r="FGA137" s="58"/>
      <c r="FGB137" s="58"/>
      <c r="FGC137" s="58"/>
      <c r="FGD137" s="58"/>
      <c r="FGE137" s="58"/>
      <c r="FGF137" s="58"/>
      <c r="FGG137" s="58"/>
      <c r="FGH137" s="58"/>
      <c r="FGI137" s="58"/>
      <c r="FGJ137" s="58"/>
      <c r="FGK137" s="58"/>
      <c r="FGL137" s="58"/>
      <c r="FGM137" s="58"/>
      <c r="FGN137" s="58"/>
      <c r="FGO137" s="58"/>
      <c r="FGP137" s="58"/>
      <c r="FGQ137" s="58"/>
      <c r="FGR137" s="58"/>
      <c r="FGS137" s="58"/>
      <c r="FGT137" s="58"/>
      <c r="FGU137" s="58"/>
      <c r="FGV137" s="58"/>
      <c r="FGW137" s="58"/>
      <c r="FGX137" s="58"/>
      <c r="FGY137" s="58"/>
      <c r="FGZ137" s="58"/>
      <c r="FHA137" s="58"/>
      <c r="FHB137" s="58"/>
      <c r="FHC137" s="58"/>
      <c r="FHD137" s="58"/>
      <c r="FHE137" s="58"/>
      <c r="FHF137" s="58"/>
      <c r="FHG137" s="58"/>
      <c r="FHH137" s="58"/>
      <c r="FHI137" s="58"/>
      <c r="FHJ137" s="58"/>
      <c r="FHK137" s="58"/>
      <c r="FHL137" s="58"/>
      <c r="FHM137" s="58"/>
      <c r="FHN137" s="58"/>
      <c r="FHO137" s="58"/>
      <c r="FHP137" s="58"/>
      <c r="FHQ137" s="58"/>
      <c r="FHR137" s="58"/>
      <c r="FHS137" s="58"/>
      <c r="FHT137" s="58"/>
      <c r="FHU137" s="58"/>
      <c r="FHV137" s="58"/>
      <c r="FHW137" s="58"/>
      <c r="FHX137" s="58"/>
      <c r="FHY137" s="58"/>
      <c r="FHZ137" s="58"/>
      <c r="FIA137" s="58"/>
      <c r="FIB137" s="58"/>
      <c r="FIC137" s="58"/>
      <c r="FID137" s="58"/>
      <c r="FIE137" s="58"/>
      <c r="FIF137" s="58"/>
      <c r="FIG137" s="58"/>
      <c r="FIH137" s="58"/>
      <c r="FII137" s="58"/>
      <c r="FIJ137" s="58"/>
      <c r="FIK137" s="58"/>
      <c r="FIL137" s="58"/>
      <c r="FIM137" s="58"/>
      <c r="FIN137" s="58"/>
      <c r="FIO137" s="58"/>
      <c r="FIP137" s="58"/>
      <c r="FIQ137" s="58"/>
      <c r="FIR137" s="58"/>
      <c r="FIS137" s="58"/>
      <c r="FIT137" s="58"/>
      <c r="FIU137" s="58"/>
      <c r="FIV137" s="58"/>
      <c r="FIW137" s="58"/>
      <c r="FIX137" s="58"/>
      <c r="FIY137" s="58"/>
      <c r="FIZ137" s="58"/>
      <c r="FJA137" s="58"/>
      <c r="FJB137" s="58"/>
      <c r="FJC137" s="58"/>
      <c r="FJD137" s="58"/>
      <c r="FJE137" s="58"/>
      <c r="FJF137" s="58"/>
      <c r="FJG137" s="58"/>
      <c r="FJH137" s="58"/>
      <c r="FJI137" s="58"/>
      <c r="FJJ137" s="58"/>
      <c r="FJK137" s="58"/>
      <c r="FJL137" s="58"/>
      <c r="FJM137" s="58"/>
      <c r="FJN137" s="58"/>
      <c r="FJO137" s="58"/>
      <c r="FJP137" s="58"/>
      <c r="FJQ137" s="58"/>
      <c r="FJR137" s="58"/>
      <c r="FJS137" s="58"/>
      <c r="FJT137" s="58"/>
      <c r="FJU137" s="58"/>
      <c r="FJV137" s="58"/>
      <c r="FJW137" s="58"/>
      <c r="FJX137" s="58"/>
      <c r="FJY137" s="58"/>
      <c r="FJZ137" s="58"/>
      <c r="FKA137" s="58"/>
      <c r="FKB137" s="58"/>
      <c r="FKC137" s="58"/>
      <c r="FKD137" s="58"/>
      <c r="FKE137" s="58"/>
      <c r="FKF137" s="58"/>
      <c r="FKG137" s="58"/>
      <c r="FKH137" s="58"/>
      <c r="FKI137" s="58"/>
      <c r="FKJ137" s="58"/>
      <c r="FKK137" s="58"/>
      <c r="FKL137" s="58"/>
      <c r="FKM137" s="58"/>
      <c r="FKN137" s="58"/>
      <c r="FKO137" s="58"/>
      <c r="FKP137" s="58"/>
      <c r="FKQ137" s="58"/>
      <c r="FKR137" s="58"/>
      <c r="FKS137" s="58"/>
      <c r="FKT137" s="58"/>
      <c r="FKU137" s="58"/>
      <c r="FKV137" s="58"/>
      <c r="FKW137" s="58"/>
      <c r="FKX137" s="58"/>
      <c r="FKY137" s="58"/>
      <c r="FKZ137" s="58"/>
      <c r="FLA137" s="58"/>
      <c r="FLB137" s="58"/>
      <c r="FLC137" s="58"/>
      <c r="FLD137" s="58"/>
      <c r="FLE137" s="58"/>
      <c r="FLF137" s="58"/>
      <c r="FLG137" s="58"/>
      <c r="FLH137" s="58"/>
      <c r="FLI137" s="58"/>
      <c r="FLJ137" s="58"/>
      <c r="FLK137" s="58"/>
      <c r="FLL137" s="58"/>
      <c r="FLM137" s="58"/>
      <c r="FLN137" s="58"/>
      <c r="FLO137" s="58"/>
      <c r="FLP137" s="58"/>
      <c r="FLQ137" s="58"/>
      <c r="FLR137" s="58"/>
      <c r="FLS137" s="58"/>
      <c r="FLT137" s="58"/>
      <c r="FLU137" s="58"/>
      <c r="FLV137" s="58"/>
      <c r="FLW137" s="58"/>
      <c r="FLX137" s="58"/>
      <c r="FLY137" s="58"/>
      <c r="FLZ137" s="58"/>
      <c r="FMA137" s="58"/>
      <c r="FMB137" s="58"/>
      <c r="FMC137" s="58"/>
      <c r="FMD137" s="58"/>
      <c r="FME137" s="58"/>
      <c r="FMF137" s="58"/>
      <c r="FMG137" s="58"/>
      <c r="FMH137" s="58"/>
      <c r="FMI137" s="58"/>
      <c r="FMJ137" s="58"/>
      <c r="FMK137" s="58"/>
      <c r="FML137" s="58"/>
      <c r="FMM137" s="58"/>
      <c r="FMN137" s="58"/>
      <c r="FMO137" s="58"/>
      <c r="FMP137" s="58"/>
      <c r="FMQ137" s="58"/>
      <c r="FMR137" s="58"/>
      <c r="FMS137" s="58"/>
      <c r="FMT137" s="58"/>
      <c r="FMU137" s="58"/>
      <c r="FMV137" s="58"/>
      <c r="FMW137" s="58"/>
      <c r="FMX137" s="58"/>
      <c r="FMY137" s="58"/>
      <c r="FMZ137" s="58"/>
      <c r="FNA137" s="58"/>
      <c r="FNB137" s="58"/>
      <c r="FNC137" s="58"/>
      <c r="FND137" s="58"/>
      <c r="FNE137" s="58"/>
      <c r="FNF137" s="58"/>
      <c r="FNG137" s="58"/>
      <c r="FNH137" s="58"/>
      <c r="FNI137" s="58"/>
      <c r="FNJ137" s="58"/>
      <c r="FNK137" s="58"/>
      <c r="FNL137" s="58"/>
      <c r="FNM137" s="58"/>
      <c r="FNN137" s="58"/>
      <c r="FNO137" s="58"/>
      <c r="FNP137" s="58"/>
      <c r="FNQ137" s="58"/>
      <c r="FNR137" s="58"/>
      <c r="FNS137" s="58"/>
      <c r="FNT137" s="58"/>
      <c r="FNU137" s="58"/>
      <c r="FNV137" s="58"/>
      <c r="FNW137" s="58"/>
      <c r="FNX137" s="58"/>
      <c r="FNY137" s="58"/>
      <c r="FNZ137" s="58"/>
      <c r="FOA137" s="58"/>
      <c r="FOB137" s="58"/>
      <c r="FOC137" s="58"/>
      <c r="FOD137" s="58"/>
      <c r="FOE137" s="58"/>
      <c r="FOF137" s="58"/>
      <c r="FOG137" s="58"/>
      <c r="FOH137" s="58"/>
      <c r="FOI137" s="58"/>
      <c r="FOJ137" s="58"/>
      <c r="FOK137" s="58"/>
      <c r="FOL137" s="58"/>
      <c r="FOM137" s="58"/>
      <c r="FON137" s="58"/>
      <c r="FOO137" s="58"/>
      <c r="FOP137" s="58"/>
      <c r="FOQ137" s="58"/>
      <c r="FOR137" s="58"/>
      <c r="FOS137" s="58"/>
      <c r="FOT137" s="58"/>
      <c r="FOU137" s="58"/>
      <c r="FOV137" s="58"/>
      <c r="FOW137" s="58"/>
      <c r="FOX137" s="58"/>
      <c r="FOY137" s="58"/>
      <c r="FOZ137" s="58"/>
      <c r="FPA137" s="58"/>
      <c r="FPB137" s="58"/>
      <c r="FPC137" s="58"/>
      <c r="FPD137" s="58"/>
      <c r="FPE137" s="58"/>
      <c r="FPF137" s="58"/>
      <c r="FPG137" s="58"/>
      <c r="FPH137" s="58"/>
      <c r="FPI137" s="58"/>
      <c r="FPJ137" s="58"/>
      <c r="FPK137" s="58"/>
      <c r="FPL137" s="58"/>
      <c r="FPM137" s="58"/>
      <c r="FPN137" s="58"/>
      <c r="FPO137" s="58"/>
      <c r="FPP137" s="58"/>
      <c r="FPQ137" s="58"/>
      <c r="FPR137" s="58"/>
      <c r="FPS137" s="58"/>
      <c r="FPT137" s="58"/>
      <c r="FPU137" s="58"/>
      <c r="FPV137" s="58"/>
      <c r="FPW137" s="58"/>
      <c r="FPX137" s="58"/>
      <c r="FPY137" s="58"/>
      <c r="FPZ137" s="58"/>
      <c r="FQA137" s="58"/>
      <c r="FQB137" s="58"/>
      <c r="FQC137" s="58"/>
      <c r="FQD137" s="58"/>
      <c r="FQE137" s="58"/>
      <c r="FQF137" s="58"/>
      <c r="FQG137" s="58"/>
      <c r="FQH137" s="58"/>
      <c r="FQI137" s="58"/>
      <c r="FQJ137" s="58"/>
      <c r="FQK137" s="58"/>
      <c r="FQL137" s="58"/>
      <c r="FQM137" s="58"/>
      <c r="FQN137" s="58"/>
      <c r="FQO137" s="58"/>
      <c r="FQP137" s="58"/>
      <c r="FQQ137" s="58"/>
      <c r="FQR137" s="58"/>
      <c r="FQS137" s="58"/>
      <c r="FQT137" s="58"/>
      <c r="FQU137" s="58"/>
      <c r="FQV137" s="58"/>
      <c r="FQW137" s="58"/>
      <c r="FQX137" s="58"/>
      <c r="FQY137" s="58"/>
      <c r="FQZ137" s="58"/>
      <c r="FRA137" s="58"/>
      <c r="FRB137" s="58"/>
      <c r="FRC137" s="58"/>
      <c r="FRD137" s="58"/>
      <c r="FRE137" s="58"/>
      <c r="FRF137" s="58"/>
      <c r="FRG137" s="58"/>
      <c r="FRH137" s="58"/>
      <c r="FRI137" s="58"/>
      <c r="FRJ137" s="58"/>
      <c r="FRK137" s="58"/>
      <c r="FRL137" s="58"/>
      <c r="FRM137" s="58"/>
      <c r="FRN137" s="58"/>
      <c r="FRO137" s="58"/>
      <c r="FRP137" s="58"/>
      <c r="FRQ137" s="58"/>
      <c r="FRR137" s="58"/>
      <c r="FRS137" s="58"/>
      <c r="FRT137" s="58"/>
      <c r="FRU137" s="58"/>
      <c r="FRV137" s="58"/>
      <c r="FRW137" s="58"/>
      <c r="FRX137" s="58"/>
      <c r="FRY137" s="58"/>
      <c r="FRZ137" s="58"/>
      <c r="FSA137" s="58"/>
      <c r="FSB137" s="58"/>
      <c r="FSC137" s="58"/>
      <c r="FSD137" s="58"/>
      <c r="FSE137" s="58"/>
      <c r="FSF137" s="58"/>
      <c r="FSG137" s="58"/>
      <c r="FSH137" s="58"/>
      <c r="FSI137" s="58"/>
      <c r="FSJ137" s="58"/>
      <c r="FSK137" s="58"/>
      <c r="FSL137" s="58"/>
      <c r="FSM137" s="58"/>
      <c r="FSN137" s="58"/>
      <c r="FSO137" s="58"/>
      <c r="FSP137" s="58"/>
      <c r="FSQ137" s="58"/>
      <c r="FSR137" s="58"/>
      <c r="FSS137" s="58"/>
      <c r="FST137" s="58"/>
      <c r="FSU137" s="58"/>
      <c r="FSV137" s="58"/>
      <c r="FSW137" s="58"/>
      <c r="FSX137" s="58"/>
      <c r="FSY137" s="58"/>
      <c r="FSZ137" s="58"/>
      <c r="FTA137" s="58"/>
      <c r="FTB137" s="58"/>
      <c r="FTC137" s="58"/>
      <c r="FTD137" s="58"/>
      <c r="FTE137" s="58"/>
      <c r="FTF137" s="58"/>
      <c r="FTG137" s="58"/>
      <c r="FTH137" s="58"/>
      <c r="FTI137" s="58"/>
      <c r="FTJ137" s="58"/>
      <c r="FTK137" s="58"/>
      <c r="FTL137" s="58"/>
      <c r="FTM137" s="58"/>
      <c r="FTN137" s="58"/>
      <c r="FTO137" s="58"/>
      <c r="FTP137" s="58"/>
      <c r="FTQ137" s="58"/>
      <c r="FTR137" s="58"/>
      <c r="FTS137" s="58"/>
      <c r="FTT137" s="58"/>
      <c r="FTU137" s="58"/>
      <c r="FTV137" s="58"/>
      <c r="FTW137" s="58"/>
      <c r="FTX137" s="58"/>
      <c r="FTY137" s="58"/>
      <c r="FTZ137" s="58"/>
      <c r="FUA137" s="58"/>
      <c r="FUB137" s="58"/>
      <c r="FUC137" s="58"/>
      <c r="FUD137" s="58"/>
      <c r="FUE137" s="58"/>
      <c r="FUF137" s="58"/>
      <c r="FUG137" s="58"/>
      <c r="FUH137" s="58"/>
      <c r="FUI137" s="58"/>
      <c r="FUJ137" s="58"/>
      <c r="FUK137" s="58"/>
      <c r="FUL137" s="58"/>
      <c r="FUM137" s="58"/>
      <c r="FUN137" s="58"/>
      <c r="FUO137" s="58"/>
      <c r="FUP137" s="58"/>
      <c r="FUQ137" s="58"/>
      <c r="FUR137" s="58"/>
      <c r="FUS137" s="58"/>
      <c r="FUT137" s="58"/>
      <c r="FUU137" s="58"/>
      <c r="FUV137" s="58"/>
      <c r="FUW137" s="58"/>
      <c r="FUX137" s="58"/>
      <c r="FUY137" s="58"/>
      <c r="FUZ137" s="58"/>
      <c r="FVA137" s="58"/>
      <c r="FVB137" s="58"/>
      <c r="FVC137" s="58"/>
      <c r="FVD137" s="58"/>
      <c r="FVE137" s="58"/>
      <c r="FVF137" s="58"/>
      <c r="FVG137" s="58"/>
      <c r="FVH137" s="58"/>
      <c r="FVI137" s="58"/>
      <c r="FVJ137" s="58"/>
      <c r="FVK137" s="58"/>
      <c r="FVL137" s="58"/>
      <c r="FVM137" s="58"/>
      <c r="FVN137" s="58"/>
      <c r="FVO137" s="58"/>
      <c r="FVP137" s="58"/>
      <c r="FVQ137" s="58"/>
      <c r="FVR137" s="58"/>
      <c r="FVS137" s="58"/>
      <c r="FVT137" s="58"/>
      <c r="FVU137" s="58"/>
      <c r="FVV137" s="58"/>
      <c r="FVW137" s="58"/>
      <c r="FVX137" s="58"/>
      <c r="FVY137" s="58"/>
      <c r="FVZ137" s="58"/>
      <c r="FWA137" s="58"/>
      <c r="FWB137" s="58"/>
      <c r="FWC137" s="58"/>
      <c r="FWD137" s="58"/>
      <c r="FWE137" s="58"/>
      <c r="FWF137" s="58"/>
      <c r="FWG137" s="58"/>
      <c r="FWH137" s="58"/>
      <c r="FWI137" s="58"/>
      <c r="FWJ137" s="58"/>
      <c r="FWK137" s="58"/>
      <c r="FWL137" s="58"/>
      <c r="FWM137" s="58"/>
      <c r="FWN137" s="58"/>
      <c r="FWO137" s="58"/>
      <c r="FWP137" s="58"/>
      <c r="FWQ137" s="58"/>
      <c r="FWR137" s="58"/>
      <c r="FWS137" s="58"/>
      <c r="FWT137" s="58"/>
      <c r="FWU137" s="58"/>
      <c r="FWV137" s="58"/>
      <c r="FWW137" s="58"/>
      <c r="FWX137" s="58"/>
      <c r="FWY137" s="58"/>
      <c r="FWZ137" s="58"/>
      <c r="FXA137" s="58"/>
      <c r="FXB137" s="58"/>
      <c r="FXC137" s="58"/>
      <c r="FXD137" s="58"/>
      <c r="FXE137" s="58"/>
      <c r="FXF137" s="58"/>
      <c r="FXG137" s="58"/>
      <c r="FXH137" s="58"/>
      <c r="FXI137" s="58"/>
      <c r="FXJ137" s="58"/>
      <c r="FXK137" s="58"/>
      <c r="FXL137" s="58"/>
      <c r="FXM137" s="58"/>
      <c r="FXN137" s="58"/>
      <c r="FXO137" s="58"/>
      <c r="FXP137" s="58"/>
      <c r="FXQ137" s="58"/>
      <c r="FXR137" s="58"/>
      <c r="FXS137" s="58"/>
      <c r="FXT137" s="58"/>
      <c r="FXU137" s="58"/>
      <c r="FXV137" s="58"/>
      <c r="FXW137" s="58"/>
      <c r="FXX137" s="58"/>
      <c r="FXY137" s="58"/>
      <c r="FXZ137" s="58"/>
      <c r="FYA137" s="58"/>
      <c r="FYB137" s="58"/>
      <c r="FYC137" s="58"/>
      <c r="FYD137" s="58"/>
      <c r="FYE137" s="58"/>
      <c r="FYF137" s="58"/>
      <c r="FYG137" s="58"/>
      <c r="FYH137" s="58"/>
      <c r="FYI137" s="58"/>
      <c r="FYJ137" s="58"/>
      <c r="FYK137" s="58"/>
      <c r="FYL137" s="58"/>
      <c r="FYM137" s="58"/>
      <c r="FYN137" s="58"/>
      <c r="FYO137" s="58"/>
      <c r="FYP137" s="58"/>
      <c r="FYQ137" s="58"/>
      <c r="FYR137" s="58"/>
      <c r="FYS137" s="58"/>
      <c r="FYT137" s="58"/>
      <c r="FYU137" s="58"/>
      <c r="FYV137" s="58"/>
      <c r="FYW137" s="58"/>
      <c r="FYX137" s="58"/>
      <c r="FYY137" s="58"/>
      <c r="FYZ137" s="58"/>
      <c r="FZA137" s="58"/>
      <c r="FZB137" s="58"/>
      <c r="FZC137" s="58"/>
      <c r="FZD137" s="58"/>
      <c r="FZE137" s="58"/>
      <c r="FZF137" s="58"/>
      <c r="FZG137" s="58"/>
      <c r="FZH137" s="58"/>
      <c r="FZI137" s="58"/>
      <c r="FZJ137" s="58"/>
      <c r="FZK137" s="58"/>
      <c r="FZL137" s="58"/>
      <c r="FZM137" s="58"/>
      <c r="FZN137" s="58"/>
      <c r="FZO137" s="58"/>
      <c r="FZP137" s="58"/>
      <c r="FZQ137" s="58"/>
      <c r="FZR137" s="58"/>
      <c r="FZS137" s="58"/>
      <c r="FZT137" s="58"/>
      <c r="FZU137" s="58"/>
      <c r="FZV137" s="58"/>
      <c r="FZW137" s="58"/>
      <c r="FZX137" s="58"/>
      <c r="FZY137" s="58"/>
      <c r="FZZ137" s="58"/>
      <c r="GAA137" s="58"/>
      <c r="GAB137" s="58"/>
      <c r="GAC137" s="58"/>
      <c r="GAD137" s="58"/>
      <c r="GAE137" s="58"/>
      <c r="GAF137" s="58"/>
      <c r="GAG137" s="58"/>
      <c r="GAH137" s="58"/>
      <c r="GAI137" s="58"/>
      <c r="GAJ137" s="58"/>
      <c r="GAK137" s="58"/>
      <c r="GAL137" s="58"/>
      <c r="GAM137" s="58"/>
      <c r="GAN137" s="58"/>
      <c r="GAO137" s="58"/>
      <c r="GAP137" s="58"/>
      <c r="GAQ137" s="58"/>
      <c r="GAR137" s="58"/>
      <c r="GAS137" s="58"/>
      <c r="GAT137" s="58"/>
      <c r="GAU137" s="58"/>
      <c r="GAV137" s="58"/>
      <c r="GAW137" s="58"/>
      <c r="GAX137" s="58"/>
      <c r="GAY137" s="58"/>
      <c r="GAZ137" s="58"/>
      <c r="GBA137" s="58"/>
      <c r="GBB137" s="58"/>
      <c r="GBC137" s="58"/>
      <c r="GBD137" s="58"/>
      <c r="GBE137" s="58"/>
      <c r="GBF137" s="58"/>
      <c r="GBG137" s="58"/>
      <c r="GBH137" s="58"/>
      <c r="GBI137" s="58"/>
      <c r="GBJ137" s="58"/>
      <c r="GBK137" s="58"/>
      <c r="GBL137" s="58"/>
      <c r="GBM137" s="58"/>
      <c r="GBN137" s="58"/>
      <c r="GBO137" s="58"/>
      <c r="GBP137" s="58"/>
      <c r="GBQ137" s="58"/>
      <c r="GBR137" s="58"/>
      <c r="GBS137" s="58"/>
      <c r="GBT137" s="58"/>
      <c r="GBU137" s="58"/>
      <c r="GBV137" s="58"/>
      <c r="GBW137" s="58"/>
      <c r="GBX137" s="58"/>
      <c r="GBY137" s="58"/>
      <c r="GBZ137" s="58"/>
      <c r="GCA137" s="58"/>
      <c r="GCB137" s="58"/>
      <c r="GCC137" s="58"/>
      <c r="GCD137" s="58"/>
      <c r="GCE137" s="58"/>
      <c r="GCF137" s="58"/>
      <c r="GCG137" s="58"/>
      <c r="GCH137" s="58"/>
      <c r="GCI137" s="58"/>
      <c r="GCJ137" s="58"/>
      <c r="GCK137" s="58"/>
      <c r="GCL137" s="58"/>
      <c r="GCM137" s="58"/>
      <c r="GCN137" s="58"/>
      <c r="GCO137" s="58"/>
      <c r="GCP137" s="58"/>
      <c r="GCQ137" s="58"/>
      <c r="GCR137" s="58"/>
      <c r="GCS137" s="58"/>
      <c r="GCT137" s="58"/>
      <c r="GCU137" s="58"/>
      <c r="GCV137" s="58"/>
      <c r="GCW137" s="58"/>
      <c r="GCX137" s="58"/>
      <c r="GCY137" s="58"/>
      <c r="GCZ137" s="58"/>
      <c r="GDA137" s="58"/>
      <c r="GDB137" s="58"/>
      <c r="GDC137" s="58"/>
      <c r="GDD137" s="58"/>
      <c r="GDE137" s="58"/>
      <c r="GDF137" s="58"/>
      <c r="GDG137" s="58"/>
      <c r="GDH137" s="58"/>
      <c r="GDI137" s="58"/>
      <c r="GDJ137" s="58"/>
      <c r="GDK137" s="58"/>
      <c r="GDL137" s="58"/>
      <c r="GDM137" s="58"/>
      <c r="GDN137" s="58"/>
      <c r="GDO137" s="58"/>
      <c r="GDP137" s="58"/>
      <c r="GDQ137" s="58"/>
      <c r="GDR137" s="58"/>
      <c r="GDS137" s="58"/>
      <c r="GDT137" s="58"/>
      <c r="GDU137" s="58"/>
      <c r="GDV137" s="58"/>
      <c r="GDW137" s="58"/>
      <c r="GDX137" s="58"/>
      <c r="GDY137" s="58"/>
      <c r="GDZ137" s="58"/>
      <c r="GEA137" s="58"/>
      <c r="GEB137" s="58"/>
      <c r="GEC137" s="58"/>
      <c r="GED137" s="58"/>
      <c r="GEE137" s="58"/>
      <c r="GEF137" s="58"/>
      <c r="GEG137" s="58"/>
      <c r="GEH137" s="58"/>
      <c r="GEI137" s="58"/>
      <c r="GEJ137" s="58"/>
      <c r="GEK137" s="58"/>
      <c r="GEL137" s="58"/>
      <c r="GEM137" s="58"/>
      <c r="GEN137" s="58"/>
      <c r="GEO137" s="58"/>
      <c r="GEP137" s="58"/>
      <c r="GEQ137" s="58"/>
      <c r="GER137" s="58"/>
      <c r="GES137" s="58"/>
      <c r="GET137" s="58"/>
      <c r="GEU137" s="58"/>
      <c r="GEV137" s="58"/>
      <c r="GEW137" s="58"/>
      <c r="GEX137" s="58"/>
      <c r="GEY137" s="58"/>
      <c r="GEZ137" s="58"/>
      <c r="GFA137" s="58"/>
      <c r="GFB137" s="58"/>
      <c r="GFC137" s="58"/>
      <c r="GFD137" s="58"/>
      <c r="GFE137" s="58"/>
      <c r="GFF137" s="58"/>
      <c r="GFG137" s="58"/>
      <c r="GFH137" s="58"/>
      <c r="GFI137" s="58"/>
      <c r="GFJ137" s="58"/>
      <c r="GFK137" s="58"/>
      <c r="GFL137" s="58"/>
      <c r="GFM137" s="58"/>
      <c r="GFN137" s="58"/>
      <c r="GFO137" s="58"/>
      <c r="GFP137" s="58"/>
      <c r="GFQ137" s="58"/>
      <c r="GFR137" s="58"/>
      <c r="GFS137" s="58"/>
      <c r="GFT137" s="58"/>
      <c r="GFU137" s="58"/>
      <c r="GFV137" s="58"/>
      <c r="GFW137" s="58"/>
      <c r="GFX137" s="58"/>
      <c r="GFY137" s="58"/>
      <c r="GFZ137" s="58"/>
      <c r="GGA137" s="58"/>
      <c r="GGB137" s="58"/>
      <c r="GGC137" s="58"/>
      <c r="GGD137" s="58"/>
      <c r="GGE137" s="58"/>
      <c r="GGF137" s="58"/>
      <c r="GGG137" s="58"/>
      <c r="GGH137" s="58"/>
      <c r="GGI137" s="58"/>
      <c r="GGJ137" s="58"/>
      <c r="GGK137" s="58"/>
      <c r="GGL137" s="58"/>
      <c r="GGM137" s="58"/>
      <c r="GGN137" s="58"/>
      <c r="GGO137" s="58"/>
      <c r="GGP137" s="58"/>
      <c r="GGQ137" s="58"/>
      <c r="GGR137" s="58"/>
      <c r="GGS137" s="58"/>
      <c r="GGT137" s="58"/>
      <c r="GGU137" s="58"/>
      <c r="GGV137" s="58"/>
      <c r="GGW137" s="58"/>
      <c r="GGX137" s="58"/>
      <c r="GGY137" s="58"/>
      <c r="GGZ137" s="58"/>
      <c r="GHA137" s="58"/>
      <c r="GHB137" s="58"/>
      <c r="GHC137" s="58"/>
      <c r="GHD137" s="58"/>
      <c r="GHE137" s="58"/>
      <c r="GHF137" s="58"/>
      <c r="GHG137" s="58"/>
      <c r="GHH137" s="58"/>
      <c r="GHI137" s="58"/>
      <c r="GHJ137" s="58"/>
      <c r="GHK137" s="58"/>
      <c r="GHL137" s="58"/>
      <c r="GHM137" s="58"/>
      <c r="GHN137" s="58"/>
      <c r="GHO137" s="58"/>
      <c r="GHP137" s="58"/>
      <c r="GHQ137" s="58"/>
      <c r="GHR137" s="58"/>
      <c r="GHS137" s="58"/>
      <c r="GHT137" s="58"/>
      <c r="GHU137" s="58"/>
      <c r="GHV137" s="58"/>
      <c r="GHW137" s="58"/>
      <c r="GHX137" s="58"/>
      <c r="GHY137" s="58"/>
      <c r="GHZ137" s="58"/>
      <c r="GIA137" s="58"/>
      <c r="GIB137" s="58"/>
      <c r="GIC137" s="58"/>
      <c r="GID137" s="58"/>
      <c r="GIE137" s="58"/>
      <c r="GIF137" s="58"/>
      <c r="GIG137" s="58"/>
      <c r="GIH137" s="58"/>
      <c r="GII137" s="58"/>
      <c r="GIJ137" s="58"/>
      <c r="GIK137" s="58"/>
      <c r="GIL137" s="58"/>
      <c r="GIM137" s="58"/>
      <c r="GIN137" s="58"/>
      <c r="GIO137" s="58"/>
      <c r="GIP137" s="58"/>
      <c r="GIQ137" s="58"/>
      <c r="GIR137" s="58"/>
      <c r="GIS137" s="58"/>
      <c r="GIT137" s="58"/>
      <c r="GIU137" s="58"/>
      <c r="GIV137" s="58"/>
      <c r="GIW137" s="58"/>
      <c r="GIX137" s="58"/>
      <c r="GIY137" s="58"/>
      <c r="GIZ137" s="58"/>
      <c r="GJA137" s="58"/>
      <c r="GJB137" s="58"/>
      <c r="GJC137" s="58"/>
      <c r="GJD137" s="58"/>
      <c r="GJE137" s="58"/>
      <c r="GJF137" s="58"/>
      <c r="GJG137" s="58"/>
      <c r="GJH137" s="58"/>
      <c r="GJI137" s="58"/>
      <c r="GJJ137" s="58"/>
      <c r="GJK137" s="58"/>
      <c r="GJL137" s="58"/>
      <c r="GJM137" s="58"/>
      <c r="GJN137" s="58"/>
      <c r="GJO137" s="58"/>
      <c r="GJP137" s="58"/>
      <c r="GJQ137" s="58"/>
      <c r="GJR137" s="58"/>
      <c r="GJS137" s="58"/>
      <c r="GJT137" s="58"/>
      <c r="GJU137" s="58"/>
      <c r="GJV137" s="58"/>
      <c r="GJW137" s="58"/>
      <c r="GJX137" s="58"/>
      <c r="GJY137" s="58"/>
      <c r="GJZ137" s="58"/>
      <c r="GKA137" s="58"/>
      <c r="GKB137" s="58"/>
      <c r="GKC137" s="58"/>
      <c r="GKD137" s="58"/>
      <c r="GKE137" s="58"/>
      <c r="GKF137" s="58"/>
      <c r="GKG137" s="58"/>
      <c r="GKH137" s="58"/>
      <c r="GKI137" s="58"/>
      <c r="GKJ137" s="58"/>
      <c r="GKK137" s="58"/>
      <c r="GKL137" s="58"/>
      <c r="GKM137" s="58"/>
      <c r="GKN137" s="58"/>
      <c r="GKO137" s="58"/>
      <c r="GKP137" s="58"/>
      <c r="GKQ137" s="58"/>
      <c r="GKR137" s="58"/>
      <c r="GKS137" s="58"/>
      <c r="GKT137" s="58"/>
      <c r="GKU137" s="58"/>
      <c r="GKV137" s="58"/>
      <c r="GKW137" s="58"/>
      <c r="GKX137" s="58"/>
      <c r="GKY137" s="58"/>
      <c r="GKZ137" s="58"/>
      <c r="GLA137" s="58"/>
      <c r="GLB137" s="58"/>
      <c r="GLC137" s="58"/>
      <c r="GLD137" s="58"/>
      <c r="GLE137" s="58"/>
      <c r="GLF137" s="58"/>
      <c r="GLG137" s="58"/>
      <c r="GLH137" s="58"/>
      <c r="GLI137" s="58"/>
      <c r="GLJ137" s="58"/>
      <c r="GLK137" s="58"/>
      <c r="GLL137" s="58"/>
      <c r="GLM137" s="58"/>
      <c r="GLN137" s="58"/>
      <c r="GLO137" s="58"/>
      <c r="GLP137" s="58"/>
      <c r="GLQ137" s="58"/>
      <c r="GLR137" s="58"/>
      <c r="GLS137" s="58"/>
      <c r="GLT137" s="58"/>
      <c r="GLU137" s="58"/>
      <c r="GLV137" s="58"/>
      <c r="GLW137" s="58"/>
      <c r="GLX137" s="58"/>
      <c r="GLY137" s="58"/>
      <c r="GLZ137" s="58"/>
      <c r="GMA137" s="58"/>
      <c r="GMB137" s="58"/>
      <c r="GMC137" s="58"/>
      <c r="GMD137" s="58"/>
      <c r="GME137" s="58"/>
      <c r="GMF137" s="58"/>
      <c r="GMG137" s="58"/>
      <c r="GMH137" s="58"/>
      <c r="GMI137" s="58"/>
      <c r="GMJ137" s="58"/>
      <c r="GMK137" s="58"/>
      <c r="GML137" s="58"/>
      <c r="GMM137" s="58"/>
      <c r="GMN137" s="58"/>
      <c r="GMO137" s="58"/>
      <c r="GMP137" s="58"/>
      <c r="GMQ137" s="58"/>
      <c r="GMR137" s="58"/>
      <c r="GMS137" s="58"/>
      <c r="GMT137" s="58"/>
      <c r="GMU137" s="58"/>
      <c r="GMV137" s="58"/>
      <c r="GMW137" s="58"/>
      <c r="GMX137" s="58"/>
      <c r="GMY137" s="58"/>
      <c r="GMZ137" s="58"/>
      <c r="GNA137" s="58"/>
      <c r="GNB137" s="58"/>
      <c r="GNC137" s="58"/>
      <c r="GND137" s="58"/>
      <c r="GNE137" s="58"/>
      <c r="GNF137" s="58"/>
      <c r="GNG137" s="58"/>
      <c r="GNH137" s="58"/>
      <c r="GNI137" s="58"/>
      <c r="GNJ137" s="58"/>
      <c r="GNK137" s="58"/>
      <c r="GNL137" s="58"/>
      <c r="GNM137" s="58"/>
      <c r="GNN137" s="58"/>
      <c r="GNO137" s="58"/>
      <c r="GNP137" s="58"/>
      <c r="GNQ137" s="58"/>
      <c r="GNR137" s="58"/>
      <c r="GNS137" s="58"/>
      <c r="GNT137" s="58"/>
      <c r="GNU137" s="58"/>
      <c r="GNV137" s="58"/>
      <c r="GNW137" s="58"/>
      <c r="GNX137" s="58"/>
      <c r="GNY137" s="58"/>
      <c r="GNZ137" s="58"/>
      <c r="GOA137" s="58"/>
      <c r="GOB137" s="58"/>
      <c r="GOC137" s="58"/>
      <c r="GOD137" s="58"/>
      <c r="GOE137" s="58"/>
      <c r="GOF137" s="58"/>
      <c r="GOG137" s="58"/>
      <c r="GOH137" s="58"/>
      <c r="GOI137" s="58"/>
      <c r="GOJ137" s="58"/>
      <c r="GOK137" s="58"/>
      <c r="GOL137" s="58"/>
      <c r="GOM137" s="58"/>
      <c r="GON137" s="58"/>
      <c r="GOO137" s="58"/>
      <c r="GOP137" s="58"/>
      <c r="GOQ137" s="58"/>
      <c r="GOR137" s="58"/>
      <c r="GOS137" s="58"/>
      <c r="GOT137" s="58"/>
      <c r="GOU137" s="58"/>
      <c r="GOV137" s="58"/>
      <c r="GOW137" s="58"/>
      <c r="GOX137" s="58"/>
      <c r="GOY137" s="58"/>
      <c r="GOZ137" s="58"/>
      <c r="GPA137" s="58"/>
      <c r="GPB137" s="58"/>
      <c r="GPC137" s="58"/>
      <c r="GPD137" s="58"/>
      <c r="GPE137" s="58"/>
      <c r="GPF137" s="58"/>
      <c r="GPG137" s="58"/>
      <c r="GPH137" s="58"/>
      <c r="GPI137" s="58"/>
      <c r="GPJ137" s="58"/>
      <c r="GPK137" s="58"/>
      <c r="GPL137" s="58"/>
      <c r="GPM137" s="58"/>
      <c r="GPN137" s="58"/>
      <c r="GPO137" s="58"/>
      <c r="GPP137" s="58"/>
      <c r="GPQ137" s="58"/>
      <c r="GPR137" s="58"/>
      <c r="GPS137" s="58"/>
      <c r="GPT137" s="58"/>
      <c r="GPU137" s="58"/>
      <c r="GPV137" s="58"/>
      <c r="GPW137" s="58"/>
      <c r="GPX137" s="58"/>
      <c r="GPY137" s="58"/>
      <c r="GPZ137" s="58"/>
      <c r="GQA137" s="58"/>
      <c r="GQB137" s="58"/>
      <c r="GQC137" s="58"/>
      <c r="GQD137" s="58"/>
      <c r="GQE137" s="58"/>
      <c r="GQF137" s="58"/>
      <c r="GQG137" s="58"/>
      <c r="GQH137" s="58"/>
      <c r="GQI137" s="58"/>
      <c r="GQJ137" s="58"/>
      <c r="GQK137" s="58"/>
      <c r="GQL137" s="58"/>
      <c r="GQM137" s="58"/>
      <c r="GQN137" s="58"/>
      <c r="GQO137" s="58"/>
      <c r="GQP137" s="58"/>
      <c r="GQQ137" s="58"/>
      <c r="GQR137" s="58"/>
      <c r="GQS137" s="58"/>
      <c r="GQT137" s="58"/>
      <c r="GQU137" s="58"/>
      <c r="GQV137" s="58"/>
      <c r="GQW137" s="58"/>
      <c r="GQX137" s="58"/>
      <c r="GQY137" s="58"/>
      <c r="GQZ137" s="58"/>
      <c r="GRA137" s="58"/>
      <c r="GRB137" s="58"/>
      <c r="GRC137" s="58"/>
      <c r="GRD137" s="58"/>
      <c r="GRE137" s="58"/>
      <c r="GRF137" s="58"/>
      <c r="GRG137" s="58"/>
      <c r="GRH137" s="58"/>
      <c r="GRI137" s="58"/>
      <c r="GRJ137" s="58"/>
      <c r="GRK137" s="58"/>
      <c r="GRL137" s="58"/>
      <c r="GRM137" s="58"/>
      <c r="GRN137" s="58"/>
      <c r="GRO137" s="58"/>
      <c r="GRP137" s="58"/>
      <c r="GRQ137" s="58"/>
      <c r="GRR137" s="58"/>
      <c r="GRS137" s="58"/>
      <c r="GRT137" s="58"/>
      <c r="GRU137" s="58"/>
      <c r="GRV137" s="58"/>
      <c r="GRW137" s="58"/>
      <c r="GRX137" s="58"/>
      <c r="GRY137" s="58"/>
      <c r="GRZ137" s="58"/>
      <c r="GSA137" s="58"/>
      <c r="GSB137" s="58"/>
      <c r="GSC137" s="58"/>
      <c r="GSD137" s="58"/>
      <c r="GSE137" s="58"/>
      <c r="GSF137" s="58"/>
      <c r="GSG137" s="58"/>
      <c r="GSH137" s="58"/>
      <c r="GSI137" s="58"/>
      <c r="GSJ137" s="58"/>
      <c r="GSK137" s="58"/>
      <c r="GSL137" s="58"/>
      <c r="GSM137" s="58"/>
      <c r="GSN137" s="58"/>
      <c r="GSO137" s="58"/>
      <c r="GSP137" s="58"/>
      <c r="GSQ137" s="58"/>
      <c r="GSR137" s="58"/>
      <c r="GSS137" s="58"/>
      <c r="GST137" s="58"/>
      <c r="GSU137" s="58"/>
      <c r="GSV137" s="58"/>
      <c r="GSW137" s="58"/>
      <c r="GSX137" s="58"/>
      <c r="GSY137" s="58"/>
      <c r="GSZ137" s="58"/>
      <c r="GTA137" s="58"/>
      <c r="GTB137" s="58"/>
      <c r="GTC137" s="58"/>
      <c r="GTD137" s="58"/>
      <c r="GTE137" s="58"/>
      <c r="GTF137" s="58"/>
      <c r="GTG137" s="58"/>
      <c r="GTH137" s="58"/>
      <c r="GTI137" s="58"/>
      <c r="GTJ137" s="58"/>
      <c r="GTK137" s="58"/>
      <c r="GTL137" s="58"/>
      <c r="GTM137" s="58"/>
      <c r="GTN137" s="58"/>
      <c r="GTO137" s="58"/>
      <c r="GTP137" s="58"/>
      <c r="GTQ137" s="58"/>
      <c r="GTR137" s="58"/>
      <c r="GTS137" s="58"/>
      <c r="GTT137" s="58"/>
      <c r="GTU137" s="58"/>
      <c r="GTV137" s="58"/>
      <c r="GTW137" s="58"/>
      <c r="GTX137" s="58"/>
      <c r="GTY137" s="58"/>
      <c r="GTZ137" s="58"/>
      <c r="GUA137" s="58"/>
      <c r="GUB137" s="58"/>
      <c r="GUC137" s="58"/>
      <c r="GUD137" s="58"/>
      <c r="GUE137" s="58"/>
      <c r="GUF137" s="58"/>
      <c r="GUG137" s="58"/>
      <c r="GUH137" s="58"/>
      <c r="GUI137" s="58"/>
      <c r="GUJ137" s="58"/>
      <c r="GUK137" s="58"/>
      <c r="GUL137" s="58"/>
      <c r="GUM137" s="58"/>
      <c r="GUN137" s="58"/>
      <c r="GUO137" s="58"/>
      <c r="GUP137" s="58"/>
      <c r="GUQ137" s="58"/>
      <c r="GUR137" s="58"/>
      <c r="GUS137" s="58"/>
      <c r="GUT137" s="58"/>
      <c r="GUU137" s="58"/>
      <c r="GUV137" s="58"/>
      <c r="GUW137" s="58"/>
      <c r="GUX137" s="58"/>
      <c r="GUY137" s="58"/>
      <c r="GUZ137" s="58"/>
      <c r="GVA137" s="58"/>
      <c r="GVB137" s="58"/>
      <c r="GVC137" s="58"/>
      <c r="GVD137" s="58"/>
      <c r="GVE137" s="58"/>
      <c r="GVF137" s="58"/>
      <c r="GVG137" s="58"/>
      <c r="GVH137" s="58"/>
      <c r="GVI137" s="58"/>
      <c r="GVJ137" s="58"/>
      <c r="GVK137" s="58"/>
      <c r="GVL137" s="58"/>
      <c r="GVM137" s="58"/>
      <c r="GVN137" s="58"/>
      <c r="GVO137" s="58"/>
      <c r="GVP137" s="58"/>
      <c r="GVQ137" s="58"/>
      <c r="GVR137" s="58"/>
      <c r="GVS137" s="58"/>
      <c r="GVT137" s="58"/>
      <c r="GVU137" s="58"/>
      <c r="GVV137" s="58"/>
      <c r="GVW137" s="58"/>
      <c r="GVX137" s="58"/>
      <c r="GVY137" s="58"/>
      <c r="GVZ137" s="58"/>
      <c r="GWA137" s="58"/>
      <c r="GWB137" s="58"/>
      <c r="GWC137" s="58"/>
      <c r="GWD137" s="58"/>
      <c r="GWE137" s="58"/>
      <c r="GWF137" s="58"/>
      <c r="GWG137" s="58"/>
      <c r="GWH137" s="58"/>
      <c r="GWI137" s="58"/>
      <c r="GWJ137" s="58"/>
      <c r="GWK137" s="58"/>
      <c r="GWL137" s="58"/>
      <c r="GWM137" s="58"/>
      <c r="GWN137" s="58"/>
      <c r="GWO137" s="58"/>
      <c r="GWP137" s="58"/>
      <c r="GWQ137" s="58"/>
      <c r="GWR137" s="58"/>
      <c r="GWS137" s="58"/>
      <c r="GWT137" s="58"/>
      <c r="GWU137" s="58"/>
      <c r="GWV137" s="58"/>
      <c r="GWW137" s="58"/>
      <c r="GWX137" s="58"/>
      <c r="GWY137" s="58"/>
      <c r="GWZ137" s="58"/>
      <c r="GXA137" s="58"/>
      <c r="GXB137" s="58"/>
      <c r="GXC137" s="58"/>
      <c r="GXD137" s="58"/>
      <c r="GXE137" s="58"/>
      <c r="GXF137" s="58"/>
      <c r="GXG137" s="58"/>
      <c r="GXH137" s="58"/>
      <c r="GXI137" s="58"/>
      <c r="GXJ137" s="58"/>
      <c r="GXK137" s="58"/>
      <c r="GXL137" s="58"/>
      <c r="GXM137" s="58"/>
      <c r="GXN137" s="58"/>
      <c r="GXO137" s="58"/>
      <c r="GXP137" s="58"/>
      <c r="GXQ137" s="58"/>
      <c r="GXR137" s="58"/>
      <c r="GXS137" s="58"/>
      <c r="GXT137" s="58"/>
      <c r="GXU137" s="58"/>
      <c r="GXV137" s="58"/>
      <c r="GXW137" s="58"/>
      <c r="GXX137" s="58"/>
      <c r="GXY137" s="58"/>
      <c r="GXZ137" s="58"/>
      <c r="GYA137" s="58"/>
      <c r="GYB137" s="58"/>
      <c r="GYC137" s="58"/>
      <c r="GYD137" s="58"/>
      <c r="GYE137" s="58"/>
      <c r="GYF137" s="58"/>
      <c r="GYG137" s="58"/>
      <c r="GYH137" s="58"/>
      <c r="GYI137" s="58"/>
      <c r="GYJ137" s="58"/>
      <c r="GYK137" s="58"/>
      <c r="GYL137" s="58"/>
      <c r="GYM137" s="58"/>
      <c r="GYN137" s="58"/>
      <c r="GYO137" s="58"/>
      <c r="GYP137" s="58"/>
      <c r="GYQ137" s="58"/>
      <c r="GYR137" s="58"/>
      <c r="GYS137" s="58"/>
      <c r="GYT137" s="58"/>
      <c r="GYU137" s="58"/>
      <c r="GYV137" s="58"/>
      <c r="GYW137" s="58"/>
      <c r="GYX137" s="58"/>
      <c r="GYY137" s="58"/>
      <c r="GYZ137" s="58"/>
      <c r="GZA137" s="58"/>
      <c r="GZB137" s="58"/>
      <c r="GZC137" s="58"/>
      <c r="GZD137" s="58"/>
      <c r="GZE137" s="58"/>
      <c r="GZF137" s="58"/>
      <c r="GZG137" s="58"/>
      <c r="GZH137" s="58"/>
      <c r="GZI137" s="58"/>
      <c r="GZJ137" s="58"/>
      <c r="GZK137" s="58"/>
      <c r="GZL137" s="58"/>
      <c r="GZM137" s="58"/>
      <c r="GZN137" s="58"/>
      <c r="GZO137" s="58"/>
      <c r="GZP137" s="58"/>
      <c r="GZQ137" s="58"/>
      <c r="GZR137" s="58"/>
      <c r="GZS137" s="58"/>
      <c r="GZT137" s="58"/>
      <c r="GZU137" s="58"/>
      <c r="GZV137" s="58"/>
      <c r="GZW137" s="58"/>
      <c r="GZX137" s="58"/>
      <c r="GZY137" s="58"/>
      <c r="GZZ137" s="58"/>
      <c r="HAA137" s="58"/>
      <c r="HAB137" s="58"/>
      <c r="HAC137" s="58"/>
      <c r="HAD137" s="58"/>
      <c r="HAE137" s="58"/>
      <c r="HAF137" s="58"/>
      <c r="HAG137" s="58"/>
      <c r="HAH137" s="58"/>
      <c r="HAI137" s="58"/>
      <c r="HAJ137" s="58"/>
      <c r="HAK137" s="58"/>
      <c r="HAL137" s="58"/>
      <c r="HAM137" s="58"/>
      <c r="HAN137" s="58"/>
      <c r="HAO137" s="58"/>
      <c r="HAP137" s="58"/>
      <c r="HAQ137" s="58"/>
      <c r="HAR137" s="58"/>
      <c r="HAS137" s="58"/>
      <c r="HAT137" s="58"/>
      <c r="HAU137" s="58"/>
      <c r="HAV137" s="58"/>
      <c r="HAW137" s="58"/>
      <c r="HAX137" s="58"/>
      <c r="HAY137" s="58"/>
      <c r="HAZ137" s="58"/>
      <c r="HBA137" s="58"/>
      <c r="HBB137" s="58"/>
      <c r="HBC137" s="58"/>
      <c r="HBD137" s="58"/>
      <c r="HBE137" s="58"/>
      <c r="HBF137" s="58"/>
      <c r="HBG137" s="58"/>
      <c r="HBH137" s="58"/>
      <c r="HBI137" s="58"/>
      <c r="HBJ137" s="58"/>
      <c r="HBK137" s="58"/>
      <c r="HBL137" s="58"/>
      <c r="HBM137" s="58"/>
      <c r="HBN137" s="58"/>
      <c r="HBO137" s="58"/>
      <c r="HBP137" s="58"/>
      <c r="HBQ137" s="58"/>
      <c r="HBR137" s="58"/>
      <c r="HBS137" s="58"/>
      <c r="HBT137" s="58"/>
      <c r="HBU137" s="58"/>
      <c r="HBV137" s="58"/>
      <c r="HBW137" s="58"/>
      <c r="HBX137" s="58"/>
      <c r="HBY137" s="58"/>
      <c r="HBZ137" s="58"/>
      <c r="HCA137" s="58"/>
      <c r="HCB137" s="58"/>
      <c r="HCC137" s="58"/>
      <c r="HCD137" s="58"/>
      <c r="HCE137" s="58"/>
      <c r="HCF137" s="58"/>
      <c r="HCG137" s="58"/>
      <c r="HCH137" s="58"/>
      <c r="HCI137" s="58"/>
      <c r="HCJ137" s="58"/>
      <c r="HCK137" s="58"/>
      <c r="HCL137" s="58"/>
      <c r="HCM137" s="58"/>
      <c r="HCN137" s="58"/>
      <c r="HCO137" s="58"/>
      <c r="HCP137" s="58"/>
      <c r="HCQ137" s="58"/>
      <c r="HCR137" s="58"/>
      <c r="HCS137" s="58"/>
      <c r="HCT137" s="58"/>
      <c r="HCU137" s="58"/>
      <c r="HCV137" s="58"/>
      <c r="HCW137" s="58"/>
      <c r="HCX137" s="58"/>
      <c r="HCY137" s="58"/>
      <c r="HCZ137" s="58"/>
      <c r="HDA137" s="58"/>
      <c r="HDB137" s="58"/>
      <c r="HDC137" s="58"/>
      <c r="HDD137" s="58"/>
      <c r="HDE137" s="58"/>
      <c r="HDF137" s="58"/>
      <c r="HDG137" s="58"/>
      <c r="HDH137" s="58"/>
      <c r="HDI137" s="58"/>
      <c r="HDJ137" s="58"/>
      <c r="HDK137" s="58"/>
      <c r="HDL137" s="58"/>
      <c r="HDM137" s="58"/>
      <c r="HDN137" s="58"/>
      <c r="HDO137" s="58"/>
      <c r="HDP137" s="58"/>
      <c r="HDQ137" s="58"/>
      <c r="HDR137" s="58"/>
      <c r="HDS137" s="58"/>
      <c r="HDT137" s="58"/>
      <c r="HDU137" s="58"/>
      <c r="HDV137" s="58"/>
      <c r="HDW137" s="58"/>
      <c r="HDX137" s="58"/>
      <c r="HDY137" s="58"/>
      <c r="HDZ137" s="58"/>
      <c r="HEA137" s="58"/>
      <c r="HEB137" s="58"/>
      <c r="HEC137" s="58"/>
      <c r="HED137" s="58"/>
      <c r="HEE137" s="58"/>
      <c r="HEF137" s="58"/>
      <c r="HEG137" s="58"/>
      <c r="HEH137" s="58"/>
      <c r="HEI137" s="58"/>
      <c r="HEJ137" s="58"/>
      <c r="HEK137" s="58"/>
      <c r="HEL137" s="58"/>
      <c r="HEM137" s="58"/>
      <c r="HEN137" s="58"/>
      <c r="HEO137" s="58"/>
      <c r="HEP137" s="58"/>
      <c r="HEQ137" s="58"/>
      <c r="HER137" s="58"/>
      <c r="HES137" s="58"/>
      <c r="HET137" s="58"/>
      <c r="HEU137" s="58"/>
      <c r="HEV137" s="58"/>
      <c r="HEW137" s="58"/>
      <c r="HEX137" s="58"/>
      <c r="HEY137" s="58"/>
      <c r="HEZ137" s="58"/>
      <c r="HFA137" s="58"/>
      <c r="HFB137" s="58"/>
      <c r="HFC137" s="58"/>
      <c r="HFD137" s="58"/>
      <c r="HFE137" s="58"/>
      <c r="HFF137" s="58"/>
      <c r="HFG137" s="58"/>
      <c r="HFH137" s="58"/>
      <c r="HFI137" s="58"/>
      <c r="HFJ137" s="58"/>
      <c r="HFK137" s="58"/>
      <c r="HFL137" s="58"/>
      <c r="HFM137" s="58"/>
      <c r="HFN137" s="58"/>
      <c r="HFO137" s="58"/>
      <c r="HFP137" s="58"/>
      <c r="HFQ137" s="58"/>
      <c r="HFR137" s="58"/>
      <c r="HFS137" s="58"/>
      <c r="HFT137" s="58"/>
      <c r="HFU137" s="58"/>
      <c r="HFV137" s="58"/>
      <c r="HFW137" s="58"/>
      <c r="HFX137" s="58"/>
      <c r="HFY137" s="58"/>
      <c r="HFZ137" s="58"/>
      <c r="HGA137" s="58"/>
      <c r="HGB137" s="58"/>
      <c r="HGC137" s="58"/>
      <c r="HGD137" s="58"/>
      <c r="HGE137" s="58"/>
      <c r="HGF137" s="58"/>
      <c r="HGG137" s="58"/>
      <c r="HGH137" s="58"/>
      <c r="HGI137" s="58"/>
      <c r="HGJ137" s="58"/>
      <c r="HGK137" s="58"/>
      <c r="HGL137" s="58"/>
      <c r="HGM137" s="58"/>
      <c r="HGN137" s="58"/>
      <c r="HGO137" s="58"/>
      <c r="HGP137" s="58"/>
      <c r="HGQ137" s="58"/>
      <c r="HGR137" s="58"/>
      <c r="HGS137" s="58"/>
      <c r="HGT137" s="58"/>
      <c r="HGU137" s="58"/>
      <c r="HGV137" s="58"/>
      <c r="HGW137" s="58"/>
      <c r="HGX137" s="58"/>
      <c r="HGY137" s="58"/>
      <c r="HGZ137" s="58"/>
      <c r="HHA137" s="58"/>
      <c r="HHB137" s="58"/>
      <c r="HHC137" s="58"/>
      <c r="HHD137" s="58"/>
      <c r="HHE137" s="58"/>
      <c r="HHF137" s="58"/>
      <c r="HHG137" s="58"/>
      <c r="HHH137" s="58"/>
      <c r="HHI137" s="58"/>
      <c r="HHJ137" s="58"/>
      <c r="HHK137" s="58"/>
      <c r="HHL137" s="58"/>
      <c r="HHM137" s="58"/>
      <c r="HHN137" s="58"/>
      <c r="HHO137" s="58"/>
      <c r="HHP137" s="58"/>
      <c r="HHQ137" s="58"/>
      <c r="HHR137" s="58"/>
      <c r="HHS137" s="58"/>
      <c r="HHT137" s="58"/>
      <c r="HHU137" s="58"/>
      <c r="HHV137" s="58"/>
      <c r="HHW137" s="58"/>
      <c r="HHX137" s="58"/>
      <c r="HHY137" s="58"/>
      <c r="HHZ137" s="58"/>
      <c r="HIA137" s="58"/>
      <c r="HIB137" s="58"/>
      <c r="HIC137" s="58"/>
      <c r="HID137" s="58"/>
      <c r="HIE137" s="58"/>
      <c r="HIF137" s="58"/>
      <c r="HIG137" s="58"/>
      <c r="HIH137" s="58"/>
      <c r="HII137" s="58"/>
      <c r="HIJ137" s="58"/>
      <c r="HIK137" s="58"/>
      <c r="HIL137" s="58"/>
      <c r="HIM137" s="58"/>
      <c r="HIN137" s="58"/>
      <c r="HIO137" s="58"/>
      <c r="HIP137" s="58"/>
      <c r="HIQ137" s="58"/>
      <c r="HIR137" s="58"/>
      <c r="HIS137" s="58"/>
      <c r="HIT137" s="58"/>
      <c r="HIU137" s="58"/>
      <c r="HIV137" s="58"/>
      <c r="HIW137" s="58"/>
      <c r="HIX137" s="58"/>
      <c r="HIY137" s="58"/>
      <c r="HIZ137" s="58"/>
      <c r="HJA137" s="58"/>
      <c r="HJB137" s="58"/>
      <c r="HJC137" s="58"/>
      <c r="HJD137" s="58"/>
      <c r="HJE137" s="58"/>
      <c r="HJF137" s="58"/>
      <c r="HJG137" s="58"/>
      <c r="HJH137" s="58"/>
      <c r="HJI137" s="58"/>
      <c r="HJJ137" s="58"/>
      <c r="HJK137" s="58"/>
      <c r="HJL137" s="58"/>
      <c r="HJM137" s="58"/>
      <c r="HJN137" s="58"/>
      <c r="HJO137" s="58"/>
      <c r="HJP137" s="58"/>
      <c r="HJQ137" s="58"/>
      <c r="HJR137" s="58"/>
      <c r="HJS137" s="58"/>
      <c r="HJT137" s="58"/>
      <c r="HJU137" s="58"/>
      <c r="HJV137" s="58"/>
      <c r="HJW137" s="58"/>
      <c r="HJX137" s="58"/>
      <c r="HJY137" s="58"/>
      <c r="HJZ137" s="58"/>
      <c r="HKA137" s="58"/>
      <c r="HKB137" s="58"/>
      <c r="HKC137" s="58"/>
      <c r="HKD137" s="58"/>
      <c r="HKE137" s="58"/>
      <c r="HKF137" s="58"/>
      <c r="HKG137" s="58"/>
      <c r="HKH137" s="58"/>
      <c r="HKI137" s="58"/>
      <c r="HKJ137" s="58"/>
      <c r="HKK137" s="58"/>
      <c r="HKL137" s="58"/>
      <c r="HKM137" s="58"/>
      <c r="HKN137" s="58"/>
      <c r="HKO137" s="58"/>
      <c r="HKP137" s="58"/>
      <c r="HKQ137" s="58"/>
      <c r="HKR137" s="58"/>
      <c r="HKS137" s="58"/>
      <c r="HKT137" s="58"/>
      <c r="HKU137" s="58"/>
      <c r="HKV137" s="58"/>
      <c r="HKW137" s="58"/>
      <c r="HKX137" s="58"/>
      <c r="HKY137" s="58"/>
      <c r="HKZ137" s="58"/>
      <c r="HLA137" s="58"/>
      <c r="HLB137" s="58"/>
      <c r="HLC137" s="58"/>
      <c r="HLD137" s="58"/>
      <c r="HLE137" s="58"/>
      <c r="HLF137" s="58"/>
      <c r="HLG137" s="58"/>
      <c r="HLH137" s="58"/>
      <c r="HLI137" s="58"/>
      <c r="HLJ137" s="58"/>
      <c r="HLK137" s="58"/>
      <c r="HLL137" s="58"/>
      <c r="HLM137" s="58"/>
      <c r="HLN137" s="58"/>
      <c r="HLO137" s="58"/>
      <c r="HLP137" s="58"/>
      <c r="HLQ137" s="58"/>
      <c r="HLR137" s="58"/>
      <c r="HLS137" s="58"/>
      <c r="HLT137" s="58"/>
      <c r="HLU137" s="58"/>
      <c r="HLV137" s="58"/>
      <c r="HLW137" s="58"/>
      <c r="HLX137" s="58"/>
      <c r="HLY137" s="58"/>
      <c r="HLZ137" s="58"/>
      <c r="HMA137" s="58"/>
      <c r="HMB137" s="58"/>
      <c r="HMC137" s="58"/>
      <c r="HMD137" s="58"/>
      <c r="HME137" s="58"/>
      <c r="HMF137" s="58"/>
      <c r="HMG137" s="58"/>
      <c r="HMH137" s="58"/>
      <c r="HMI137" s="58"/>
      <c r="HMJ137" s="58"/>
      <c r="HMK137" s="58"/>
      <c r="HML137" s="58"/>
      <c r="HMM137" s="58"/>
      <c r="HMN137" s="58"/>
      <c r="HMO137" s="58"/>
      <c r="HMP137" s="58"/>
      <c r="HMQ137" s="58"/>
      <c r="HMR137" s="58"/>
      <c r="HMS137" s="58"/>
      <c r="HMT137" s="58"/>
      <c r="HMU137" s="58"/>
      <c r="HMV137" s="58"/>
      <c r="HMW137" s="58"/>
      <c r="HMX137" s="58"/>
      <c r="HMY137" s="58"/>
      <c r="HMZ137" s="58"/>
      <c r="HNA137" s="58"/>
      <c r="HNB137" s="58"/>
      <c r="HNC137" s="58"/>
      <c r="HND137" s="58"/>
      <c r="HNE137" s="58"/>
      <c r="HNF137" s="58"/>
      <c r="HNG137" s="58"/>
      <c r="HNH137" s="58"/>
      <c r="HNI137" s="58"/>
      <c r="HNJ137" s="58"/>
      <c r="HNK137" s="58"/>
      <c r="HNL137" s="58"/>
      <c r="HNM137" s="58"/>
      <c r="HNN137" s="58"/>
      <c r="HNO137" s="58"/>
      <c r="HNP137" s="58"/>
      <c r="HNQ137" s="58"/>
      <c r="HNR137" s="58"/>
      <c r="HNS137" s="58"/>
      <c r="HNT137" s="58"/>
      <c r="HNU137" s="58"/>
      <c r="HNV137" s="58"/>
      <c r="HNW137" s="58"/>
      <c r="HNX137" s="58"/>
      <c r="HNY137" s="58"/>
      <c r="HNZ137" s="58"/>
      <c r="HOA137" s="58"/>
      <c r="HOB137" s="58"/>
      <c r="HOC137" s="58"/>
      <c r="HOD137" s="58"/>
      <c r="HOE137" s="58"/>
      <c r="HOF137" s="58"/>
      <c r="HOG137" s="58"/>
      <c r="HOH137" s="58"/>
      <c r="HOI137" s="58"/>
      <c r="HOJ137" s="58"/>
      <c r="HOK137" s="58"/>
      <c r="HOL137" s="58"/>
      <c r="HOM137" s="58"/>
      <c r="HON137" s="58"/>
      <c r="HOO137" s="58"/>
      <c r="HOP137" s="58"/>
      <c r="HOQ137" s="58"/>
      <c r="HOR137" s="58"/>
      <c r="HOS137" s="58"/>
      <c r="HOT137" s="58"/>
      <c r="HOU137" s="58"/>
      <c r="HOV137" s="58"/>
      <c r="HOW137" s="58"/>
      <c r="HOX137" s="58"/>
      <c r="HOY137" s="58"/>
      <c r="HOZ137" s="58"/>
      <c r="HPA137" s="58"/>
      <c r="HPB137" s="58"/>
      <c r="HPC137" s="58"/>
      <c r="HPD137" s="58"/>
      <c r="HPE137" s="58"/>
      <c r="HPF137" s="58"/>
      <c r="HPG137" s="58"/>
      <c r="HPH137" s="58"/>
      <c r="HPI137" s="58"/>
      <c r="HPJ137" s="58"/>
      <c r="HPK137" s="58"/>
      <c r="HPL137" s="58"/>
      <c r="HPM137" s="58"/>
      <c r="HPN137" s="58"/>
      <c r="HPO137" s="58"/>
      <c r="HPP137" s="58"/>
      <c r="HPQ137" s="58"/>
      <c r="HPR137" s="58"/>
      <c r="HPS137" s="58"/>
      <c r="HPT137" s="58"/>
      <c r="HPU137" s="58"/>
      <c r="HPV137" s="58"/>
      <c r="HPW137" s="58"/>
      <c r="HPX137" s="58"/>
      <c r="HPY137" s="58"/>
      <c r="HPZ137" s="58"/>
      <c r="HQA137" s="58"/>
      <c r="HQB137" s="58"/>
      <c r="HQC137" s="58"/>
      <c r="HQD137" s="58"/>
      <c r="HQE137" s="58"/>
      <c r="HQF137" s="58"/>
      <c r="HQG137" s="58"/>
      <c r="HQH137" s="58"/>
      <c r="HQI137" s="58"/>
      <c r="HQJ137" s="58"/>
      <c r="HQK137" s="58"/>
      <c r="HQL137" s="58"/>
      <c r="HQM137" s="58"/>
      <c r="HQN137" s="58"/>
      <c r="HQO137" s="58"/>
      <c r="HQP137" s="58"/>
      <c r="HQQ137" s="58"/>
      <c r="HQR137" s="58"/>
      <c r="HQS137" s="58"/>
      <c r="HQT137" s="58"/>
      <c r="HQU137" s="58"/>
      <c r="HQV137" s="58"/>
      <c r="HQW137" s="58"/>
      <c r="HQX137" s="58"/>
      <c r="HQY137" s="58"/>
      <c r="HQZ137" s="58"/>
      <c r="HRA137" s="58"/>
      <c r="HRB137" s="58"/>
      <c r="HRC137" s="58"/>
      <c r="HRD137" s="58"/>
      <c r="HRE137" s="58"/>
      <c r="HRF137" s="58"/>
      <c r="HRG137" s="58"/>
      <c r="HRH137" s="58"/>
      <c r="HRI137" s="58"/>
      <c r="HRJ137" s="58"/>
      <c r="HRK137" s="58"/>
      <c r="HRL137" s="58"/>
      <c r="HRM137" s="58"/>
      <c r="HRN137" s="58"/>
      <c r="HRO137" s="58"/>
      <c r="HRP137" s="58"/>
      <c r="HRQ137" s="58"/>
      <c r="HRR137" s="58"/>
      <c r="HRS137" s="58"/>
      <c r="HRT137" s="58"/>
      <c r="HRU137" s="58"/>
      <c r="HRV137" s="58"/>
      <c r="HRW137" s="58"/>
      <c r="HRX137" s="58"/>
      <c r="HRY137" s="58"/>
      <c r="HRZ137" s="58"/>
      <c r="HSA137" s="58"/>
      <c r="HSB137" s="58"/>
      <c r="HSC137" s="58"/>
      <c r="HSD137" s="58"/>
      <c r="HSE137" s="58"/>
      <c r="HSF137" s="58"/>
      <c r="HSG137" s="58"/>
      <c r="HSH137" s="58"/>
      <c r="HSI137" s="58"/>
      <c r="HSJ137" s="58"/>
      <c r="HSK137" s="58"/>
      <c r="HSL137" s="58"/>
      <c r="HSM137" s="58"/>
      <c r="HSN137" s="58"/>
      <c r="HSO137" s="58"/>
      <c r="HSP137" s="58"/>
      <c r="HSQ137" s="58"/>
      <c r="HSR137" s="58"/>
      <c r="HSS137" s="58"/>
      <c r="HST137" s="58"/>
      <c r="HSU137" s="58"/>
      <c r="HSV137" s="58"/>
      <c r="HSW137" s="58"/>
      <c r="HSX137" s="58"/>
      <c r="HSY137" s="58"/>
      <c r="HSZ137" s="58"/>
      <c r="HTA137" s="58"/>
      <c r="HTB137" s="58"/>
      <c r="HTC137" s="58"/>
      <c r="HTD137" s="58"/>
      <c r="HTE137" s="58"/>
      <c r="HTF137" s="58"/>
      <c r="HTG137" s="58"/>
      <c r="HTH137" s="58"/>
      <c r="HTI137" s="58"/>
      <c r="HTJ137" s="58"/>
      <c r="HTK137" s="58"/>
      <c r="HTL137" s="58"/>
      <c r="HTM137" s="58"/>
      <c r="HTN137" s="58"/>
      <c r="HTO137" s="58"/>
      <c r="HTP137" s="58"/>
      <c r="HTQ137" s="58"/>
      <c r="HTR137" s="58"/>
      <c r="HTS137" s="58"/>
      <c r="HTT137" s="58"/>
      <c r="HTU137" s="58"/>
      <c r="HTV137" s="58"/>
      <c r="HTW137" s="58"/>
      <c r="HTX137" s="58"/>
      <c r="HTY137" s="58"/>
      <c r="HTZ137" s="58"/>
      <c r="HUA137" s="58"/>
      <c r="HUB137" s="58"/>
      <c r="HUC137" s="58"/>
      <c r="HUD137" s="58"/>
      <c r="HUE137" s="58"/>
      <c r="HUF137" s="58"/>
      <c r="HUG137" s="58"/>
      <c r="HUH137" s="58"/>
      <c r="HUI137" s="58"/>
      <c r="HUJ137" s="58"/>
      <c r="HUK137" s="58"/>
      <c r="HUL137" s="58"/>
      <c r="HUM137" s="58"/>
      <c r="HUN137" s="58"/>
      <c r="HUO137" s="58"/>
      <c r="HUP137" s="58"/>
      <c r="HUQ137" s="58"/>
      <c r="HUR137" s="58"/>
      <c r="HUS137" s="58"/>
      <c r="HUT137" s="58"/>
      <c r="HUU137" s="58"/>
      <c r="HUV137" s="58"/>
      <c r="HUW137" s="58"/>
      <c r="HUX137" s="58"/>
      <c r="HUY137" s="58"/>
      <c r="HUZ137" s="58"/>
      <c r="HVA137" s="58"/>
      <c r="HVB137" s="58"/>
      <c r="HVC137" s="58"/>
      <c r="HVD137" s="58"/>
      <c r="HVE137" s="58"/>
      <c r="HVF137" s="58"/>
      <c r="HVG137" s="58"/>
      <c r="HVH137" s="58"/>
      <c r="HVI137" s="58"/>
      <c r="HVJ137" s="58"/>
      <c r="HVK137" s="58"/>
      <c r="HVL137" s="58"/>
      <c r="HVM137" s="58"/>
      <c r="HVN137" s="58"/>
      <c r="HVO137" s="58"/>
      <c r="HVP137" s="58"/>
      <c r="HVQ137" s="58"/>
      <c r="HVR137" s="58"/>
      <c r="HVS137" s="58"/>
      <c r="HVT137" s="58"/>
      <c r="HVU137" s="58"/>
      <c r="HVV137" s="58"/>
      <c r="HVW137" s="58"/>
      <c r="HVX137" s="58"/>
      <c r="HVY137" s="58"/>
      <c r="HVZ137" s="58"/>
      <c r="HWA137" s="58"/>
      <c r="HWB137" s="58"/>
      <c r="HWC137" s="58"/>
      <c r="HWD137" s="58"/>
      <c r="HWE137" s="58"/>
      <c r="HWF137" s="58"/>
      <c r="HWG137" s="58"/>
      <c r="HWH137" s="58"/>
      <c r="HWI137" s="58"/>
      <c r="HWJ137" s="58"/>
      <c r="HWK137" s="58"/>
      <c r="HWL137" s="58"/>
      <c r="HWM137" s="58"/>
      <c r="HWN137" s="58"/>
      <c r="HWO137" s="58"/>
      <c r="HWP137" s="58"/>
      <c r="HWQ137" s="58"/>
      <c r="HWR137" s="58"/>
      <c r="HWS137" s="58"/>
      <c r="HWT137" s="58"/>
      <c r="HWU137" s="58"/>
      <c r="HWV137" s="58"/>
      <c r="HWW137" s="58"/>
      <c r="HWX137" s="58"/>
      <c r="HWY137" s="58"/>
      <c r="HWZ137" s="58"/>
      <c r="HXA137" s="58"/>
      <c r="HXB137" s="58"/>
      <c r="HXC137" s="58"/>
      <c r="HXD137" s="58"/>
      <c r="HXE137" s="58"/>
      <c r="HXF137" s="58"/>
      <c r="HXG137" s="58"/>
      <c r="HXH137" s="58"/>
      <c r="HXI137" s="58"/>
      <c r="HXJ137" s="58"/>
      <c r="HXK137" s="58"/>
      <c r="HXL137" s="58"/>
      <c r="HXM137" s="58"/>
      <c r="HXN137" s="58"/>
      <c r="HXO137" s="58"/>
      <c r="HXP137" s="58"/>
      <c r="HXQ137" s="58"/>
      <c r="HXR137" s="58"/>
      <c r="HXS137" s="58"/>
      <c r="HXT137" s="58"/>
      <c r="HXU137" s="58"/>
      <c r="HXV137" s="58"/>
      <c r="HXW137" s="58"/>
      <c r="HXX137" s="58"/>
      <c r="HXY137" s="58"/>
      <c r="HXZ137" s="58"/>
      <c r="HYA137" s="58"/>
      <c r="HYB137" s="58"/>
      <c r="HYC137" s="58"/>
      <c r="HYD137" s="58"/>
      <c r="HYE137" s="58"/>
      <c r="HYF137" s="58"/>
      <c r="HYG137" s="58"/>
      <c r="HYH137" s="58"/>
      <c r="HYI137" s="58"/>
      <c r="HYJ137" s="58"/>
      <c r="HYK137" s="58"/>
      <c r="HYL137" s="58"/>
      <c r="HYM137" s="58"/>
      <c r="HYN137" s="58"/>
      <c r="HYO137" s="58"/>
      <c r="HYP137" s="58"/>
      <c r="HYQ137" s="58"/>
      <c r="HYR137" s="58"/>
      <c r="HYS137" s="58"/>
      <c r="HYT137" s="58"/>
      <c r="HYU137" s="58"/>
      <c r="HYV137" s="58"/>
      <c r="HYW137" s="58"/>
      <c r="HYX137" s="58"/>
      <c r="HYY137" s="58"/>
      <c r="HYZ137" s="58"/>
      <c r="HZA137" s="58"/>
      <c r="HZB137" s="58"/>
      <c r="HZC137" s="58"/>
      <c r="HZD137" s="58"/>
      <c r="HZE137" s="58"/>
      <c r="HZF137" s="58"/>
      <c r="HZG137" s="58"/>
      <c r="HZH137" s="58"/>
      <c r="HZI137" s="58"/>
      <c r="HZJ137" s="58"/>
      <c r="HZK137" s="58"/>
      <c r="HZL137" s="58"/>
      <c r="HZM137" s="58"/>
      <c r="HZN137" s="58"/>
      <c r="HZO137" s="58"/>
      <c r="HZP137" s="58"/>
      <c r="HZQ137" s="58"/>
      <c r="HZR137" s="58"/>
      <c r="HZS137" s="58"/>
      <c r="HZT137" s="58"/>
      <c r="HZU137" s="58"/>
      <c r="HZV137" s="58"/>
      <c r="HZW137" s="58"/>
      <c r="HZX137" s="58"/>
      <c r="HZY137" s="58"/>
      <c r="HZZ137" s="58"/>
      <c r="IAA137" s="58"/>
      <c r="IAB137" s="58"/>
      <c r="IAC137" s="58"/>
      <c r="IAD137" s="58"/>
      <c r="IAE137" s="58"/>
      <c r="IAF137" s="58"/>
      <c r="IAG137" s="58"/>
      <c r="IAH137" s="58"/>
      <c r="IAI137" s="58"/>
      <c r="IAJ137" s="58"/>
      <c r="IAK137" s="58"/>
      <c r="IAL137" s="58"/>
      <c r="IAM137" s="58"/>
      <c r="IAN137" s="58"/>
      <c r="IAO137" s="58"/>
      <c r="IAP137" s="58"/>
      <c r="IAQ137" s="58"/>
      <c r="IAR137" s="58"/>
      <c r="IAS137" s="58"/>
      <c r="IAT137" s="58"/>
      <c r="IAU137" s="58"/>
      <c r="IAV137" s="58"/>
      <c r="IAW137" s="58"/>
      <c r="IAX137" s="58"/>
      <c r="IAY137" s="58"/>
      <c r="IAZ137" s="58"/>
      <c r="IBA137" s="58"/>
      <c r="IBB137" s="58"/>
      <c r="IBC137" s="58"/>
      <c r="IBD137" s="58"/>
      <c r="IBE137" s="58"/>
      <c r="IBF137" s="58"/>
      <c r="IBG137" s="58"/>
      <c r="IBH137" s="58"/>
      <c r="IBI137" s="58"/>
      <c r="IBJ137" s="58"/>
      <c r="IBK137" s="58"/>
      <c r="IBL137" s="58"/>
      <c r="IBM137" s="58"/>
      <c r="IBN137" s="58"/>
      <c r="IBO137" s="58"/>
      <c r="IBP137" s="58"/>
      <c r="IBQ137" s="58"/>
      <c r="IBR137" s="58"/>
      <c r="IBS137" s="58"/>
      <c r="IBT137" s="58"/>
      <c r="IBU137" s="58"/>
      <c r="IBV137" s="58"/>
      <c r="IBW137" s="58"/>
      <c r="IBX137" s="58"/>
      <c r="IBY137" s="58"/>
      <c r="IBZ137" s="58"/>
      <c r="ICA137" s="58"/>
      <c r="ICB137" s="58"/>
      <c r="ICC137" s="58"/>
      <c r="ICD137" s="58"/>
      <c r="ICE137" s="58"/>
      <c r="ICF137" s="58"/>
      <c r="ICG137" s="58"/>
      <c r="ICH137" s="58"/>
      <c r="ICI137" s="58"/>
      <c r="ICJ137" s="58"/>
      <c r="ICK137" s="58"/>
      <c r="ICL137" s="58"/>
      <c r="ICM137" s="58"/>
      <c r="ICN137" s="58"/>
      <c r="ICO137" s="58"/>
      <c r="ICP137" s="58"/>
      <c r="ICQ137" s="58"/>
      <c r="ICR137" s="58"/>
      <c r="ICS137" s="58"/>
      <c r="ICT137" s="58"/>
      <c r="ICU137" s="58"/>
      <c r="ICV137" s="58"/>
      <c r="ICW137" s="58"/>
      <c r="ICX137" s="58"/>
      <c r="ICY137" s="58"/>
      <c r="ICZ137" s="58"/>
      <c r="IDA137" s="58"/>
      <c r="IDB137" s="58"/>
      <c r="IDC137" s="58"/>
      <c r="IDD137" s="58"/>
      <c r="IDE137" s="58"/>
      <c r="IDF137" s="58"/>
      <c r="IDG137" s="58"/>
      <c r="IDH137" s="58"/>
      <c r="IDI137" s="58"/>
      <c r="IDJ137" s="58"/>
      <c r="IDK137" s="58"/>
      <c r="IDL137" s="58"/>
      <c r="IDM137" s="58"/>
      <c r="IDN137" s="58"/>
      <c r="IDO137" s="58"/>
      <c r="IDP137" s="58"/>
      <c r="IDQ137" s="58"/>
      <c r="IDR137" s="58"/>
      <c r="IDS137" s="58"/>
      <c r="IDT137" s="58"/>
      <c r="IDU137" s="58"/>
      <c r="IDV137" s="58"/>
      <c r="IDW137" s="58"/>
      <c r="IDX137" s="58"/>
      <c r="IDY137" s="58"/>
      <c r="IDZ137" s="58"/>
      <c r="IEA137" s="58"/>
      <c r="IEB137" s="58"/>
      <c r="IEC137" s="58"/>
      <c r="IED137" s="58"/>
      <c r="IEE137" s="58"/>
      <c r="IEF137" s="58"/>
      <c r="IEG137" s="58"/>
      <c r="IEH137" s="58"/>
      <c r="IEI137" s="58"/>
      <c r="IEJ137" s="58"/>
      <c r="IEK137" s="58"/>
      <c r="IEL137" s="58"/>
      <c r="IEM137" s="58"/>
      <c r="IEN137" s="58"/>
      <c r="IEO137" s="58"/>
      <c r="IEP137" s="58"/>
      <c r="IEQ137" s="58"/>
      <c r="IER137" s="58"/>
      <c r="IES137" s="58"/>
      <c r="IET137" s="58"/>
      <c r="IEU137" s="58"/>
      <c r="IEV137" s="58"/>
      <c r="IEW137" s="58"/>
      <c r="IEX137" s="58"/>
      <c r="IEY137" s="58"/>
      <c r="IEZ137" s="58"/>
      <c r="IFA137" s="58"/>
      <c r="IFB137" s="58"/>
      <c r="IFC137" s="58"/>
      <c r="IFD137" s="58"/>
      <c r="IFE137" s="58"/>
      <c r="IFF137" s="58"/>
      <c r="IFG137" s="58"/>
      <c r="IFH137" s="58"/>
      <c r="IFI137" s="58"/>
      <c r="IFJ137" s="58"/>
      <c r="IFK137" s="58"/>
      <c r="IFL137" s="58"/>
      <c r="IFM137" s="58"/>
      <c r="IFN137" s="58"/>
      <c r="IFO137" s="58"/>
      <c r="IFP137" s="58"/>
      <c r="IFQ137" s="58"/>
      <c r="IFR137" s="58"/>
      <c r="IFS137" s="58"/>
      <c r="IFT137" s="58"/>
      <c r="IFU137" s="58"/>
      <c r="IFV137" s="58"/>
      <c r="IFW137" s="58"/>
      <c r="IFX137" s="58"/>
      <c r="IFY137" s="58"/>
      <c r="IFZ137" s="58"/>
      <c r="IGA137" s="58"/>
      <c r="IGB137" s="58"/>
      <c r="IGC137" s="58"/>
      <c r="IGD137" s="58"/>
      <c r="IGE137" s="58"/>
      <c r="IGF137" s="58"/>
      <c r="IGG137" s="58"/>
      <c r="IGH137" s="58"/>
      <c r="IGI137" s="58"/>
      <c r="IGJ137" s="58"/>
      <c r="IGK137" s="58"/>
      <c r="IGL137" s="58"/>
      <c r="IGM137" s="58"/>
      <c r="IGN137" s="58"/>
      <c r="IGO137" s="58"/>
      <c r="IGP137" s="58"/>
      <c r="IGQ137" s="58"/>
      <c r="IGR137" s="58"/>
      <c r="IGS137" s="58"/>
      <c r="IGT137" s="58"/>
      <c r="IGU137" s="58"/>
      <c r="IGV137" s="58"/>
      <c r="IGW137" s="58"/>
      <c r="IGX137" s="58"/>
      <c r="IGY137" s="58"/>
      <c r="IGZ137" s="58"/>
      <c r="IHA137" s="58"/>
      <c r="IHB137" s="58"/>
      <c r="IHC137" s="58"/>
      <c r="IHD137" s="58"/>
      <c r="IHE137" s="58"/>
      <c r="IHF137" s="58"/>
      <c r="IHG137" s="58"/>
      <c r="IHH137" s="58"/>
      <c r="IHI137" s="58"/>
      <c r="IHJ137" s="58"/>
      <c r="IHK137" s="58"/>
      <c r="IHL137" s="58"/>
      <c r="IHM137" s="58"/>
      <c r="IHN137" s="58"/>
      <c r="IHO137" s="58"/>
      <c r="IHP137" s="58"/>
      <c r="IHQ137" s="58"/>
      <c r="IHR137" s="58"/>
      <c r="IHS137" s="58"/>
      <c r="IHT137" s="58"/>
      <c r="IHU137" s="58"/>
      <c r="IHV137" s="58"/>
      <c r="IHW137" s="58"/>
      <c r="IHX137" s="58"/>
      <c r="IHY137" s="58"/>
      <c r="IHZ137" s="58"/>
      <c r="IIA137" s="58"/>
      <c r="IIB137" s="58"/>
      <c r="IIC137" s="58"/>
      <c r="IID137" s="58"/>
      <c r="IIE137" s="58"/>
      <c r="IIF137" s="58"/>
      <c r="IIG137" s="58"/>
      <c r="IIH137" s="58"/>
      <c r="III137" s="58"/>
      <c r="IIJ137" s="58"/>
      <c r="IIK137" s="58"/>
      <c r="IIL137" s="58"/>
      <c r="IIM137" s="58"/>
      <c r="IIN137" s="58"/>
      <c r="IIO137" s="58"/>
      <c r="IIP137" s="58"/>
      <c r="IIQ137" s="58"/>
      <c r="IIR137" s="58"/>
      <c r="IIS137" s="58"/>
      <c r="IIT137" s="58"/>
      <c r="IIU137" s="58"/>
      <c r="IIV137" s="58"/>
      <c r="IIW137" s="58"/>
      <c r="IIX137" s="58"/>
      <c r="IIY137" s="58"/>
      <c r="IIZ137" s="58"/>
      <c r="IJA137" s="58"/>
      <c r="IJB137" s="58"/>
      <c r="IJC137" s="58"/>
      <c r="IJD137" s="58"/>
      <c r="IJE137" s="58"/>
      <c r="IJF137" s="58"/>
      <c r="IJG137" s="58"/>
      <c r="IJH137" s="58"/>
      <c r="IJI137" s="58"/>
      <c r="IJJ137" s="58"/>
      <c r="IJK137" s="58"/>
      <c r="IJL137" s="58"/>
      <c r="IJM137" s="58"/>
      <c r="IJN137" s="58"/>
      <c r="IJO137" s="58"/>
      <c r="IJP137" s="58"/>
      <c r="IJQ137" s="58"/>
      <c r="IJR137" s="58"/>
      <c r="IJS137" s="58"/>
      <c r="IJT137" s="58"/>
      <c r="IJU137" s="58"/>
      <c r="IJV137" s="58"/>
      <c r="IJW137" s="58"/>
      <c r="IJX137" s="58"/>
      <c r="IJY137" s="58"/>
      <c r="IJZ137" s="58"/>
      <c r="IKA137" s="58"/>
      <c r="IKB137" s="58"/>
      <c r="IKC137" s="58"/>
      <c r="IKD137" s="58"/>
      <c r="IKE137" s="58"/>
      <c r="IKF137" s="58"/>
      <c r="IKG137" s="58"/>
      <c r="IKH137" s="58"/>
      <c r="IKI137" s="58"/>
      <c r="IKJ137" s="58"/>
      <c r="IKK137" s="58"/>
      <c r="IKL137" s="58"/>
      <c r="IKM137" s="58"/>
      <c r="IKN137" s="58"/>
      <c r="IKO137" s="58"/>
      <c r="IKP137" s="58"/>
      <c r="IKQ137" s="58"/>
      <c r="IKR137" s="58"/>
      <c r="IKS137" s="58"/>
      <c r="IKT137" s="58"/>
      <c r="IKU137" s="58"/>
      <c r="IKV137" s="58"/>
      <c r="IKW137" s="58"/>
      <c r="IKX137" s="58"/>
      <c r="IKY137" s="58"/>
      <c r="IKZ137" s="58"/>
      <c r="ILA137" s="58"/>
      <c r="ILB137" s="58"/>
      <c r="ILC137" s="58"/>
      <c r="ILD137" s="58"/>
      <c r="ILE137" s="58"/>
      <c r="ILF137" s="58"/>
      <c r="ILG137" s="58"/>
      <c r="ILH137" s="58"/>
      <c r="ILI137" s="58"/>
      <c r="ILJ137" s="58"/>
      <c r="ILK137" s="58"/>
      <c r="ILL137" s="58"/>
      <c r="ILM137" s="58"/>
      <c r="ILN137" s="58"/>
      <c r="ILO137" s="58"/>
      <c r="ILP137" s="58"/>
      <c r="ILQ137" s="58"/>
      <c r="ILR137" s="58"/>
      <c r="ILS137" s="58"/>
      <c r="ILT137" s="58"/>
      <c r="ILU137" s="58"/>
      <c r="ILV137" s="58"/>
      <c r="ILW137" s="58"/>
      <c r="ILX137" s="58"/>
      <c r="ILY137" s="58"/>
      <c r="ILZ137" s="58"/>
      <c r="IMA137" s="58"/>
      <c r="IMB137" s="58"/>
      <c r="IMC137" s="58"/>
      <c r="IMD137" s="58"/>
      <c r="IME137" s="58"/>
      <c r="IMF137" s="58"/>
      <c r="IMG137" s="58"/>
      <c r="IMH137" s="58"/>
      <c r="IMI137" s="58"/>
      <c r="IMJ137" s="58"/>
      <c r="IMK137" s="58"/>
      <c r="IML137" s="58"/>
      <c r="IMM137" s="58"/>
      <c r="IMN137" s="58"/>
      <c r="IMO137" s="58"/>
      <c r="IMP137" s="58"/>
      <c r="IMQ137" s="58"/>
      <c r="IMR137" s="58"/>
      <c r="IMS137" s="58"/>
      <c r="IMT137" s="58"/>
      <c r="IMU137" s="58"/>
      <c r="IMV137" s="58"/>
      <c r="IMW137" s="58"/>
      <c r="IMX137" s="58"/>
      <c r="IMY137" s="58"/>
      <c r="IMZ137" s="58"/>
      <c r="INA137" s="58"/>
      <c r="INB137" s="58"/>
      <c r="INC137" s="58"/>
      <c r="IND137" s="58"/>
      <c r="INE137" s="58"/>
      <c r="INF137" s="58"/>
      <c r="ING137" s="58"/>
      <c r="INH137" s="58"/>
      <c r="INI137" s="58"/>
      <c r="INJ137" s="58"/>
      <c r="INK137" s="58"/>
      <c r="INL137" s="58"/>
      <c r="INM137" s="58"/>
      <c r="INN137" s="58"/>
      <c r="INO137" s="58"/>
      <c r="INP137" s="58"/>
      <c r="INQ137" s="58"/>
      <c r="INR137" s="58"/>
      <c r="INS137" s="58"/>
      <c r="INT137" s="58"/>
      <c r="INU137" s="58"/>
      <c r="INV137" s="58"/>
      <c r="INW137" s="58"/>
      <c r="INX137" s="58"/>
      <c r="INY137" s="58"/>
      <c r="INZ137" s="58"/>
      <c r="IOA137" s="58"/>
      <c r="IOB137" s="58"/>
      <c r="IOC137" s="58"/>
      <c r="IOD137" s="58"/>
      <c r="IOE137" s="58"/>
      <c r="IOF137" s="58"/>
      <c r="IOG137" s="58"/>
      <c r="IOH137" s="58"/>
      <c r="IOI137" s="58"/>
      <c r="IOJ137" s="58"/>
      <c r="IOK137" s="58"/>
      <c r="IOL137" s="58"/>
      <c r="IOM137" s="58"/>
      <c r="ION137" s="58"/>
      <c r="IOO137" s="58"/>
      <c r="IOP137" s="58"/>
      <c r="IOQ137" s="58"/>
      <c r="IOR137" s="58"/>
      <c r="IOS137" s="58"/>
      <c r="IOT137" s="58"/>
      <c r="IOU137" s="58"/>
      <c r="IOV137" s="58"/>
      <c r="IOW137" s="58"/>
      <c r="IOX137" s="58"/>
      <c r="IOY137" s="58"/>
      <c r="IOZ137" s="58"/>
      <c r="IPA137" s="58"/>
      <c r="IPB137" s="58"/>
      <c r="IPC137" s="58"/>
      <c r="IPD137" s="58"/>
      <c r="IPE137" s="58"/>
      <c r="IPF137" s="58"/>
      <c r="IPG137" s="58"/>
      <c r="IPH137" s="58"/>
      <c r="IPI137" s="58"/>
      <c r="IPJ137" s="58"/>
      <c r="IPK137" s="58"/>
      <c r="IPL137" s="58"/>
      <c r="IPM137" s="58"/>
      <c r="IPN137" s="58"/>
      <c r="IPO137" s="58"/>
      <c r="IPP137" s="58"/>
      <c r="IPQ137" s="58"/>
      <c r="IPR137" s="58"/>
      <c r="IPS137" s="58"/>
      <c r="IPT137" s="58"/>
      <c r="IPU137" s="58"/>
      <c r="IPV137" s="58"/>
      <c r="IPW137" s="58"/>
      <c r="IPX137" s="58"/>
      <c r="IPY137" s="58"/>
      <c r="IPZ137" s="58"/>
      <c r="IQA137" s="58"/>
      <c r="IQB137" s="58"/>
      <c r="IQC137" s="58"/>
      <c r="IQD137" s="58"/>
      <c r="IQE137" s="58"/>
      <c r="IQF137" s="58"/>
      <c r="IQG137" s="58"/>
      <c r="IQH137" s="58"/>
      <c r="IQI137" s="58"/>
      <c r="IQJ137" s="58"/>
      <c r="IQK137" s="58"/>
      <c r="IQL137" s="58"/>
      <c r="IQM137" s="58"/>
      <c r="IQN137" s="58"/>
      <c r="IQO137" s="58"/>
      <c r="IQP137" s="58"/>
      <c r="IQQ137" s="58"/>
      <c r="IQR137" s="58"/>
      <c r="IQS137" s="58"/>
      <c r="IQT137" s="58"/>
      <c r="IQU137" s="58"/>
      <c r="IQV137" s="58"/>
      <c r="IQW137" s="58"/>
      <c r="IQX137" s="58"/>
      <c r="IQY137" s="58"/>
      <c r="IQZ137" s="58"/>
      <c r="IRA137" s="58"/>
      <c r="IRB137" s="58"/>
      <c r="IRC137" s="58"/>
      <c r="IRD137" s="58"/>
      <c r="IRE137" s="58"/>
      <c r="IRF137" s="58"/>
      <c r="IRG137" s="58"/>
      <c r="IRH137" s="58"/>
      <c r="IRI137" s="58"/>
      <c r="IRJ137" s="58"/>
      <c r="IRK137" s="58"/>
      <c r="IRL137" s="58"/>
      <c r="IRM137" s="58"/>
      <c r="IRN137" s="58"/>
      <c r="IRO137" s="58"/>
      <c r="IRP137" s="58"/>
      <c r="IRQ137" s="58"/>
      <c r="IRR137" s="58"/>
      <c r="IRS137" s="58"/>
      <c r="IRT137" s="58"/>
      <c r="IRU137" s="58"/>
      <c r="IRV137" s="58"/>
      <c r="IRW137" s="58"/>
      <c r="IRX137" s="58"/>
      <c r="IRY137" s="58"/>
      <c r="IRZ137" s="58"/>
      <c r="ISA137" s="58"/>
      <c r="ISB137" s="58"/>
      <c r="ISC137" s="58"/>
      <c r="ISD137" s="58"/>
      <c r="ISE137" s="58"/>
      <c r="ISF137" s="58"/>
      <c r="ISG137" s="58"/>
      <c r="ISH137" s="58"/>
      <c r="ISI137" s="58"/>
      <c r="ISJ137" s="58"/>
      <c r="ISK137" s="58"/>
      <c r="ISL137" s="58"/>
      <c r="ISM137" s="58"/>
      <c r="ISN137" s="58"/>
      <c r="ISO137" s="58"/>
      <c r="ISP137" s="58"/>
      <c r="ISQ137" s="58"/>
      <c r="ISR137" s="58"/>
      <c r="ISS137" s="58"/>
      <c r="IST137" s="58"/>
      <c r="ISU137" s="58"/>
      <c r="ISV137" s="58"/>
      <c r="ISW137" s="58"/>
      <c r="ISX137" s="58"/>
      <c r="ISY137" s="58"/>
      <c r="ISZ137" s="58"/>
      <c r="ITA137" s="58"/>
      <c r="ITB137" s="58"/>
      <c r="ITC137" s="58"/>
      <c r="ITD137" s="58"/>
      <c r="ITE137" s="58"/>
      <c r="ITF137" s="58"/>
      <c r="ITG137" s="58"/>
      <c r="ITH137" s="58"/>
      <c r="ITI137" s="58"/>
      <c r="ITJ137" s="58"/>
      <c r="ITK137" s="58"/>
      <c r="ITL137" s="58"/>
      <c r="ITM137" s="58"/>
      <c r="ITN137" s="58"/>
      <c r="ITO137" s="58"/>
      <c r="ITP137" s="58"/>
      <c r="ITQ137" s="58"/>
      <c r="ITR137" s="58"/>
      <c r="ITS137" s="58"/>
      <c r="ITT137" s="58"/>
      <c r="ITU137" s="58"/>
      <c r="ITV137" s="58"/>
      <c r="ITW137" s="58"/>
      <c r="ITX137" s="58"/>
      <c r="ITY137" s="58"/>
      <c r="ITZ137" s="58"/>
      <c r="IUA137" s="58"/>
      <c r="IUB137" s="58"/>
      <c r="IUC137" s="58"/>
      <c r="IUD137" s="58"/>
      <c r="IUE137" s="58"/>
      <c r="IUF137" s="58"/>
      <c r="IUG137" s="58"/>
      <c r="IUH137" s="58"/>
      <c r="IUI137" s="58"/>
      <c r="IUJ137" s="58"/>
      <c r="IUK137" s="58"/>
      <c r="IUL137" s="58"/>
      <c r="IUM137" s="58"/>
      <c r="IUN137" s="58"/>
      <c r="IUO137" s="58"/>
      <c r="IUP137" s="58"/>
      <c r="IUQ137" s="58"/>
      <c r="IUR137" s="58"/>
      <c r="IUS137" s="58"/>
      <c r="IUT137" s="58"/>
      <c r="IUU137" s="58"/>
      <c r="IUV137" s="58"/>
      <c r="IUW137" s="58"/>
      <c r="IUX137" s="58"/>
      <c r="IUY137" s="58"/>
      <c r="IUZ137" s="58"/>
      <c r="IVA137" s="58"/>
      <c r="IVB137" s="58"/>
      <c r="IVC137" s="58"/>
      <c r="IVD137" s="58"/>
      <c r="IVE137" s="58"/>
      <c r="IVF137" s="58"/>
      <c r="IVG137" s="58"/>
      <c r="IVH137" s="58"/>
      <c r="IVI137" s="58"/>
      <c r="IVJ137" s="58"/>
      <c r="IVK137" s="58"/>
      <c r="IVL137" s="58"/>
      <c r="IVM137" s="58"/>
      <c r="IVN137" s="58"/>
      <c r="IVO137" s="58"/>
      <c r="IVP137" s="58"/>
      <c r="IVQ137" s="58"/>
      <c r="IVR137" s="58"/>
      <c r="IVS137" s="58"/>
      <c r="IVT137" s="58"/>
      <c r="IVU137" s="58"/>
      <c r="IVV137" s="58"/>
      <c r="IVW137" s="58"/>
      <c r="IVX137" s="58"/>
      <c r="IVY137" s="58"/>
      <c r="IVZ137" s="58"/>
      <c r="IWA137" s="58"/>
      <c r="IWB137" s="58"/>
      <c r="IWC137" s="58"/>
      <c r="IWD137" s="58"/>
      <c r="IWE137" s="58"/>
      <c r="IWF137" s="58"/>
      <c r="IWG137" s="58"/>
      <c r="IWH137" s="58"/>
      <c r="IWI137" s="58"/>
      <c r="IWJ137" s="58"/>
      <c r="IWK137" s="58"/>
      <c r="IWL137" s="58"/>
      <c r="IWM137" s="58"/>
      <c r="IWN137" s="58"/>
      <c r="IWO137" s="58"/>
      <c r="IWP137" s="58"/>
      <c r="IWQ137" s="58"/>
      <c r="IWR137" s="58"/>
      <c r="IWS137" s="58"/>
      <c r="IWT137" s="58"/>
      <c r="IWU137" s="58"/>
      <c r="IWV137" s="58"/>
      <c r="IWW137" s="58"/>
      <c r="IWX137" s="58"/>
      <c r="IWY137" s="58"/>
      <c r="IWZ137" s="58"/>
      <c r="IXA137" s="58"/>
      <c r="IXB137" s="58"/>
      <c r="IXC137" s="58"/>
      <c r="IXD137" s="58"/>
      <c r="IXE137" s="58"/>
      <c r="IXF137" s="58"/>
      <c r="IXG137" s="58"/>
      <c r="IXH137" s="58"/>
      <c r="IXI137" s="58"/>
      <c r="IXJ137" s="58"/>
      <c r="IXK137" s="58"/>
      <c r="IXL137" s="58"/>
      <c r="IXM137" s="58"/>
      <c r="IXN137" s="58"/>
      <c r="IXO137" s="58"/>
      <c r="IXP137" s="58"/>
      <c r="IXQ137" s="58"/>
      <c r="IXR137" s="58"/>
      <c r="IXS137" s="58"/>
      <c r="IXT137" s="58"/>
      <c r="IXU137" s="58"/>
      <c r="IXV137" s="58"/>
      <c r="IXW137" s="58"/>
      <c r="IXX137" s="58"/>
      <c r="IXY137" s="58"/>
      <c r="IXZ137" s="58"/>
      <c r="IYA137" s="58"/>
      <c r="IYB137" s="58"/>
      <c r="IYC137" s="58"/>
      <c r="IYD137" s="58"/>
      <c r="IYE137" s="58"/>
      <c r="IYF137" s="58"/>
      <c r="IYG137" s="58"/>
      <c r="IYH137" s="58"/>
      <c r="IYI137" s="58"/>
      <c r="IYJ137" s="58"/>
      <c r="IYK137" s="58"/>
      <c r="IYL137" s="58"/>
      <c r="IYM137" s="58"/>
      <c r="IYN137" s="58"/>
      <c r="IYO137" s="58"/>
      <c r="IYP137" s="58"/>
      <c r="IYQ137" s="58"/>
      <c r="IYR137" s="58"/>
      <c r="IYS137" s="58"/>
      <c r="IYT137" s="58"/>
      <c r="IYU137" s="58"/>
      <c r="IYV137" s="58"/>
      <c r="IYW137" s="58"/>
      <c r="IYX137" s="58"/>
      <c r="IYY137" s="58"/>
      <c r="IYZ137" s="58"/>
      <c r="IZA137" s="58"/>
      <c r="IZB137" s="58"/>
      <c r="IZC137" s="58"/>
      <c r="IZD137" s="58"/>
      <c r="IZE137" s="58"/>
      <c r="IZF137" s="58"/>
      <c r="IZG137" s="58"/>
      <c r="IZH137" s="58"/>
      <c r="IZI137" s="58"/>
      <c r="IZJ137" s="58"/>
      <c r="IZK137" s="58"/>
      <c r="IZL137" s="58"/>
      <c r="IZM137" s="58"/>
      <c r="IZN137" s="58"/>
      <c r="IZO137" s="58"/>
      <c r="IZP137" s="58"/>
      <c r="IZQ137" s="58"/>
      <c r="IZR137" s="58"/>
      <c r="IZS137" s="58"/>
      <c r="IZT137" s="58"/>
      <c r="IZU137" s="58"/>
      <c r="IZV137" s="58"/>
      <c r="IZW137" s="58"/>
      <c r="IZX137" s="58"/>
      <c r="IZY137" s="58"/>
      <c r="IZZ137" s="58"/>
      <c r="JAA137" s="58"/>
      <c r="JAB137" s="58"/>
      <c r="JAC137" s="58"/>
      <c r="JAD137" s="58"/>
      <c r="JAE137" s="58"/>
      <c r="JAF137" s="58"/>
      <c r="JAG137" s="58"/>
      <c r="JAH137" s="58"/>
      <c r="JAI137" s="58"/>
      <c r="JAJ137" s="58"/>
      <c r="JAK137" s="58"/>
      <c r="JAL137" s="58"/>
      <c r="JAM137" s="58"/>
      <c r="JAN137" s="58"/>
      <c r="JAO137" s="58"/>
      <c r="JAP137" s="58"/>
      <c r="JAQ137" s="58"/>
      <c r="JAR137" s="58"/>
      <c r="JAS137" s="58"/>
      <c r="JAT137" s="58"/>
      <c r="JAU137" s="58"/>
      <c r="JAV137" s="58"/>
      <c r="JAW137" s="58"/>
      <c r="JAX137" s="58"/>
      <c r="JAY137" s="58"/>
      <c r="JAZ137" s="58"/>
      <c r="JBA137" s="58"/>
      <c r="JBB137" s="58"/>
      <c r="JBC137" s="58"/>
      <c r="JBD137" s="58"/>
      <c r="JBE137" s="58"/>
      <c r="JBF137" s="58"/>
      <c r="JBG137" s="58"/>
      <c r="JBH137" s="58"/>
      <c r="JBI137" s="58"/>
      <c r="JBJ137" s="58"/>
      <c r="JBK137" s="58"/>
      <c r="JBL137" s="58"/>
      <c r="JBM137" s="58"/>
      <c r="JBN137" s="58"/>
      <c r="JBO137" s="58"/>
      <c r="JBP137" s="58"/>
      <c r="JBQ137" s="58"/>
      <c r="JBR137" s="58"/>
      <c r="JBS137" s="58"/>
      <c r="JBT137" s="58"/>
      <c r="JBU137" s="58"/>
      <c r="JBV137" s="58"/>
      <c r="JBW137" s="58"/>
      <c r="JBX137" s="58"/>
      <c r="JBY137" s="58"/>
      <c r="JBZ137" s="58"/>
      <c r="JCA137" s="58"/>
      <c r="JCB137" s="58"/>
      <c r="JCC137" s="58"/>
      <c r="JCD137" s="58"/>
      <c r="JCE137" s="58"/>
      <c r="JCF137" s="58"/>
      <c r="JCG137" s="58"/>
      <c r="JCH137" s="58"/>
      <c r="JCI137" s="58"/>
      <c r="JCJ137" s="58"/>
      <c r="JCK137" s="58"/>
      <c r="JCL137" s="58"/>
      <c r="JCM137" s="58"/>
      <c r="JCN137" s="58"/>
      <c r="JCO137" s="58"/>
      <c r="JCP137" s="58"/>
      <c r="JCQ137" s="58"/>
      <c r="JCR137" s="58"/>
      <c r="JCS137" s="58"/>
      <c r="JCT137" s="58"/>
      <c r="JCU137" s="58"/>
      <c r="JCV137" s="58"/>
      <c r="JCW137" s="58"/>
      <c r="JCX137" s="58"/>
      <c r="JCY137" s="58"/>
      <c r="JCZ137" s="58"/>
      <c r="JDA137" s="58"/>
      <c r="JDB137" s="58"/>
      <c r="JDC137" s="58"/>
      <c r="JDD137" s="58"/>
      <c r="JDE137" s="58"/>
      <c r="JDF137" s="58"/>
      <c r="JDG137" s="58"/>
      <c r="JDH137" s="58"/>
      <c r="JDI137" s="58"/>
      <c r="JDJ137" s="58"/>
      <c r="JDK137" s="58"/>
      <c r="JDL137" s="58"/>
      <c r="JDM137" s="58"/>
      <c r="JDN137" s="58"/>
      <c r="JDO137" s="58"/>
      <c r="JDP137" s="58"/>
      <c r="JDQ137" s="58"/>
      <c r="JDR137" s="58"/>
      <c r="JDS137" s="58"/>
      <c r="JDT137" s="58"/>
      <c r="JDU137" s="58"/>
      <c r="JDV137" s="58"/>
      <c r="JDW137" s="58"/>
      <c r="JDX137" s="58"/>
      <c r="JDY137" s="58"/>
      <c r="JDZ137" s="58"/>
      <c r="JEA137" s="58"/>
      <c r="JEB137" s="58"/>
      <c r="JEC137" s="58"/>
      <c r="JED137" s="58"/>
      <c r="JEE137" s="58"/>
      <c r="JEF137" s="58"/>
      <c r="JEG137" s="58"/>
      <c r="JEH137" s="58"/>
      <c r="JEI137" s="58"/>
      <c r="JEJ137" s="58"/>
      <c r="JEK137" s="58"/>
      <c r="JEL137" s="58"/>
      <c r="JEM137" s="58"/>
      <c r="JEN137" s="58"/>
      <c r="JEO137" s="58"/>
      <c r="JEP137" s="58"/>
      <c r="JEQ137" s="58"/>
      <c r="JER137" s="58"/>
      <c r="JES137" s="58"/>
      <c r="JET137" s="58"/>
      <c r="JEU137" s="58"/>
      <c r="JEV137" s="58"/>
      <c r="JEW137" s="58"/>
      <c r="JEX137" s="58"/>
      <c r="JEY137" s="58"/>
      <c r="JEZ137" s="58"/>
      <c r="JFA137" s="58"/>
      <c r="JFB137" s="58"/>
      <c r="JFC137" s="58"/>
      <c r="JFD137" s="58"/>
      <c r="JFE137" s="58"/>
      <c r="JFF137" s="58"/>
      <c r="JFG137" s="58"/>
      <c r="JFH137" s="58"/>
      <c r="JFI137" s="58"/>
      <c r="JFJ137" s="58"/>
      <c r="JFK137" s="58"/>
      <c r="JFL137" s="58"/>
      <c r="JFM137" s="58"/>
      <c r="JFN137" s="58"/>
      <c r="JFO137" s="58"/>
      <c r="JFP137" s="58"/>
      <c r="JFQ137" s="58"/>
      <c r="JFR137" s="58"/>
      <c r="JFS137" s="58"/>
      <c r="JFT137" s="58"/>
      <c r="JFU137" s="58"/>
      <c r="JFV137" s="58"/>
      <c r="JFW137" s="58"/>
      <c r="JFX137" s="58"/>
      <c r="JFY137" s="58"/>
      <c r="JFZ137" s="58"/>
      <c r="JGA137" s="58"/>
      <c r="JGB137" s="58"/>
      <c r="JGC137" s="58"/>
      <c r="JGD137" s="58"/>
      <c r="JGE137" s="58"/>
      <c r="JGF137" s="58"/>
      <c r="JGG137" s="58"/>
      <c r="JGH137" s="58"/>
      <c r="JGI137" s="58"/>
      <c r="JGJ137" s="58"/>
      <c r="JGK137" s="58"/>
      <c r="JGL137" s="58"/>
      <c r="JGM137" s="58"/>
      <c r="JGN137" s="58"/>
      <c r="JGO137" s="58"/>
      <c r="JGP137" s="58"/>
      <c r="JGQ137" s="58"/>
      <c r="JGR137" s="58"/>
      <c r="JGS137" s="58"/>
      <c r="JGT137" s="58"/>
      <c r="JGU137" s="58"/>
      <c r="JGV137" s="58"/>
      <c r="JGW137" s="58"/>
      <c r="JGX137" s="58"/>
      <c r="JGY137" s="58"/>
      <c r="JGZ137" s="58"/>
      <c r="JHA137" s="58"/>
      <c r="JHB137" s="58"/>
      <c r="JHC137" s="58"/>
      <c r="JHD137" s="58"/>
      <c r="JHE137" s="58"/>
      <c r="JHF137" s="58"/>
      <c r="JHG137" s="58"/>
      <c r="JHH137" s="58"/>
      <c r="JHI137" s="58"/>
      <c r="JHJ137" s="58"/>
      <c r="JHK137" s="58"/>
      <c r="JHL137" s="58"/>
      <c r="JHM137" s="58"/>
      <c r="JHN137" s="58"/>
      <c r="JHO137" s="58"/>
      <c r="JHP137" s="58"/>
      <c r="JHQ137" s="58"/>
      <c r="JHR137" s="58"/>
      <c r="JHS137" s="58"/>
      <c r="JHT137" s="58"/>
      <c r="JHU137" s="58"/>
      <c r="JHV137" s="58"/>
      <c r="JHW137" s="58"/>
      <c r="JHX137" s="58"/>
      <c r="JHY137" s="58"/>
      <c r="JHZ137" s="58"/>
      <c r="JIA137" s="58"/>
      <c r="JIB137" s="58"/>
      <c r="JIC137" s="58"/>
      <c r="JID137" s="58"/>
      <c r="JIE137" s="58"/>
      <c r="JIF137" s="58"/>
      <c r="JIG137" s="58"/>
      <c r="JIH137" s="58"/>
      <c r="JII137" s="58"/>
      <c r="JIJ137" s="58"/>
      <c r="JIK137" s="58"/>
      <c r="JIL137" s="58"/>
      <c r="JIM137" s="58"/>
      <c r="JIN137" s="58"/>
      <c r="JIO137" s="58"/>
      <c r="JIP137" s="58"/>
      <c r="JIQ137" s="58"/>
      <c r="JIR137" s="58"/>
      <c r="JIS137" s="58"/>
      <c r="JIT137" s="58"/>
      <c r="JIU137" s="58"/>
      <c r="JIV137" s="58"/>
      <c r="JIW137" s="58"/>
      <c r="JIX137" s="58"/>
      <c r="JIY137" s="58"/>
      <c r="JIZ137" s="58"/>
      <c r="JJA137" s="58"/>
      <c r="JJB137" s="58"/>
      <c r="JJC137" s="58"/>
      <c r="JJD137" s="58"/>
      <c r="JJE137" s="58"/>
      <c r="JJF137" s="58"/>
      <c r="JJG137" s="58"/>
      <c r="JJH137" s="58"/>
      <c r="JJI137" s="58"/>
      <c r="JJJ137" s="58"/>
      <c r="JJK137" s="58"/>
      <c r="JJL137" s="58"/>
      <c r="JJM137" s="58"/>
      <c r="JJN137" s="58"/>
      <c r="JJO137" s="58"/>
      <c r="JJP137" s="58"/>
      <c r="JJQ137" s="58"/>
      <c r="JJR137" s="58"/>
      <c r="JJS137" s="58"/>
      <c r="JJT137" s="58"/>
      <c r="JJU137" s="58"/>
      <c r="JJV137" s="58"/>
      <c r="JJW137" s="58"/>
      <c r="JJX137" s="58"/>
      <c r="JJY137" s="58"/>
      <c r="JJZ137" s="58"/>
      <c r="JKA137" s="58"/>
      <c r="JKB137" s="58"/>
      <c r="JKC137" s="58"/>
      <c r="JKD137" s="58"/>
      <c r="JKE137" s="58"/>
      <c r="JKF137" s="58"/>
      <c r="JKG137" s="58"/>
      <c r="JKH137" s="58"/>
      <c r="JKI137" s="58"/>
      <c r="JKJ137" s="58"/>
      <c r="JKK137" s="58"/>
      <c r="JKL137" s="58"/>
      <c r="JKM137" s="58"/>
      <c r="JKN137" s="58"/>
      <c r="JKO137" s="58"/>
      <c r="JKP137" s="58"/>
      <c r="JKQ137" s="58"/>
      <c r="JKR137" s="58"/>
      <c r="JKS137" s="58"/>
      <c r="JKT137" s="58"/>
      <c r="JKU137" s="58"/>
      <c r="JKV137" s="58"/>
      <c r="JKW137" s="58"/>
      <c r="JKX137" s="58"/>
      <c r="JKY137" s="58"/>
      <c r="JKZ137" s="58"/>
      <c r="JLA137" s="58"/>
      <c r="JLB137" s="58"/>
      <c r="JLC137" s="58"/>
      <c r="JLD137" s="58"/>
      <c r="JLE137" s="58"/>
      <c r="JLF137" s="58"/>
      <c r="JLG137" s="58"/>
      <c r="JLH137" s="58"/>
      <c r="JLI137" s="58"/>
      <c r="JLJ137" s="58"/>
      <c r="JLK137" s="58"/>
      <c r="JLL137" s="58"/>
      <c r="JLM137" s="58"/>
      <c r="JLN137" s="58"/>
      <c r="JLO137" s="58"/>
      <c r="JLP137" s="58"/>
      <c r="JLQ137" s="58"/>
      <c r="JLR137" s="58"/>
      <c r="JLS137" s="58"/>
      <c r="JLT137" s="58"/>
      <c r="JLU137" s="58"/>
      <c r="JLV137" s="58"/>
      <c r="JLW137" s="58"/>
      <c r="JLX137" s="58"/>
      <c r="JLY137" s="58"/>
      <c r="JLZ137" s="58"/>
      <c r="JMA137" s="58"/>
      <c r="JMB137" s="58"/>
      <c r="JMC137" s="58"/>
      <c r="JMD137" s="58"/>
      <c r="JME137" s="58"/>
      <c r="JMF137" s="58"/>
      <c r="JMG137" s="58"/>
      <c r="JMH137" s="58"/>
      <c r="JMI137" s="58"/>
      <c r="JMJ137" s="58"/>
      <c r="JMK137" s="58"/>
      <c r="JML137" s="58"/>
      <c r="JMM137" s="58"/>
      <c r="JMN137" s="58"/>
      <c r="JMO137" s="58"/>
      <c r="JMP137" s="58"/>
      <c r="JMQ137" s="58"/>
      <c r="JMR137" s="58"/>
      <c r="JMS137" s="58"/>
      <c r="JMT137" s="58"/>
      <c r="JMU137" s="58"/>
      <c r="JMV137" s="58"/>
      <c r="JMW137" s="58"/>
      <c r="JMX137" s="58"/>
      <c r="JMY137" s="58"/>
      <c r="JMZ137" s="58"/>
      <c r="JNA137" s="58"/>
      <c r="JNB137" s="58"/>
      <c r="JNC137" s="58"/>
      <c r="JND137" s="58"/>
      <c r="JNE137" s="58"/>
      <c r="JNF137" s="58"/>
      <c r="JNG137" s="58"/>
      <c r="JNH137" s="58"/>
      <c r="JNI137" s="58"/>
      <c r="JNJ137" s="58"/>
      <c r="JNK137" s="58"/>
      <c r="JNL137" s="58"/>
      <c r="JNM137" s="58"/>
      <c r="JNN137" s="58"/>
      <c r="JNO137" s="58"/>
      <c r="JNP137" s="58"/>
      <c r="JNQ137" s="58"/>
      <c r="JNR137" s="58"/>
      <c r="JNS137" s="58"/>
      <c r="JNT137" s="58"/>
      <c r="JNU137" s="58"/>
      <c r="JNV137" s="58"/>
      <c r="JNW137" s="58"/>
      <c r="JNX137" s="58"/>
      <c r="JNY137" s="58"/>
      <c r="JNZ137" s="58"/>
      <c r="JOA137" s="58"/>
      <c r="JOB137" s="58"/>
      <c r="JOC137" s="58"/>
      <c r="JOD137" s="58"/>
      <c r="JOE137" s="58"/>
      <c r="JOF137" s="58"/>
      <c r="JOG137" s="58"/>
      <c r="JOH137" s="58"/>
      <c r="JOI137" s="58"/>
      <c r="JOJ137" s="58"/>
      <c r="JOK137" s="58"/>
      <c r="JOL137" s="58"/>
      <c r="JOM137" s="58"/>
      <c r="JON137" s="58"/>
      <c r="JOO137" s="58"/>
      <c r="JOP137" s="58"/>
      <c r="JOQ137" s="58"/>
      <c r="JOR137" s="58"/>
      <c r="JOS137" s="58"/>
      <c r="JOT137" s="58"/>
      <c r="JOU137" s="58"/>
      <c r="JOV137" s="58"/>
      <c r="JOW137" s="58"/>
      <c r="JOX137" s="58"/>
      <c r="JOY137" s="58"/>
      <c r="JOZ137" s="58"/>
      <c r="JPA137" s="58"/>
      <c r="JPB137" s="58"/>
      <c r="JPC137" s="58"/>
      <c r="JPD137" s="58"/>
      <c r="JPE137" s="58"/>
      <c r="JPF137" s="58"/>
      <c r="JPG137" s="58"/>
      <c r="JPH137" s="58"/>
      <c r="JPI137" s="58"/>
      <c r="JPJ137" s="58"/>
      <c r="JPK137" s="58"/>
      <c r="JPL137" s="58"/>
      <c r="JPM137" s="58"/>
      <c r="JPN137" s="58"/>
      <c r="JPO137" s="58"/>
      <c r="JPP137" s="58"/>
      <c r="JPQ137" s="58"/>
      <c r="JPR137" s="58"/>
      <c r="JPS137" s="58"/>
      <c r="JPT137" s="58"/>
      <c r="JPU137" s="58"/>
      <c r="JPV137" s="58"/>
      <c r="JPW137" s="58"/>
      <c r="JPX137" s="58"/>
      <c r="JPY137" s="58"/>
      <c r="JPZ137" s="58"/>
      <c r="JQA137" s="58"/>
      <c r="JQB137" s="58"/>
      <c r="JQC137" s="58"/>
      <c r="JQD137" s="58"/>
      <c r="JQE137" s="58"/>
      <c r="JQF137" s="58"/>
      <c r="JQG137" s="58"/>
      <c r="JQH137" s="58"/>
      <c r="JQI137" s="58"/>
      <c r="JQJ137" s="58"/>
      <c r="JQK137" s="58"/>
      <c r="JQL137" s="58"/>
      <c r="JQM137" s="58"/>
      <c r="JQN137" s="58"/>
      <c r="JQO137" s="58"/>
      <c r="JQP137" s="58"/>
      <c r="JQQ137" s="58"/>
      <c r="JQR137" s="58"/>
      <c r="JQS137" s="58"/>
      <c r="JQT137" s="58"/>
      <c r="JQU137" s="58"/>
      <c r="JQV137" s="58"/>
      <c r="JQW137" s="58"/>
      <c r="JQX137" s="58"/>
      <c r="JQY137" s="58"/>
      <c r="JQZ137" s="58"/>
      <c r="JRA137" s="58"/>
      <c r="JRB137" s="58"/>
      <c r="JRC137" s="58"/>
      <c r="JRD137" s="58"/>
      <c r="JRE137" s="58"/>
      <c r="JRF137" s="58"/>
      <c r="JRG137" s="58"/>
      <c r="JRH137" s="58"/>
      <c r="JRI137" s="58"/>
      <c r="JRJ137" s="58"/>
      <c r="JRK137" s="58"/>
      <c r="JRL137" s="58"/>
      <c r="JRM137" s="58"/>
      <c r="JRN137" s="58"/>
      <c r="JRO137" s="58"/>
      <c r="JRP137" s="58"/>
      <c r="JRQ137" s="58"/>
      <c r="JRR137" s="58"/>
      <c r="JRS137" s="58"/>
      <c r="JRT137" s="58"/>
      <c r="JRU137" s="58"/>
      <c r="JRV137" s="58"/>
      <c r="JRW137" s="58"/>
      <c r="JRX137" s="58"/>
      <c r="JRY137" s="58"/>
      <c r="JRZ137" s="58"/>
      <c r="JSA137" s="58"/>
      <c r="JSB137" s="58"/>
      <c r="JSC137" s="58"/>
      <c r="JSD137" s="58"/>
      <c r="JSE137" s="58"/>
      <c r="JSF137" s="58"/>
      <c r="JSG137" s="58"/>
      <c r="JSH137" s="58"/>
      <c r="JSI137" s="58"/>
      <c r="JSJ137" s="58"/>
      <c r="JSK137" s="58"/>
      <c r="JSL137" s="58"/>
      <c r="JSM137" s="58"/>
      <c r="JSN137" s="58"/>
      <c r="JSO137" s="58"/>
      <c r="JSP137" s="58"/>
      <c r="JSQ137" s="58"/>
      <c r="JSR137" s="58"/>
      <c r="JSS137" s="58"/>
      <c r="JST137" s="58"/>
      <c r="JSU137" s="58"/>
      <c r="JSV137" s="58"/>
      <c r="JSW137" s="58"/>
      <c r="JSX137" s="58"/>
      <c r="JSY137" s="58"/>
      <c r="JSZ137" s="58"/>
      <c r="JTA137" s="58"/>
      <c r="JTB137" s="58"/>
      <c r="JTC137" s="58"/>
      <c r="JTD137" s="58"/>
      <c r="JTE137" s="58"/>
      <c r="JTF137" s="58"/>
      <c r="JTG137" s="58"/>
      <c r="JTH137" s="58"/>
      <c r="JTI137" s="58"/>
      <c r="JTJ137" s="58"/>
      <c r="JTK137" s="58"/>
      <c r="JTL137" s="58"/>
      <c r="JTM137" s="58"/>
      <c r="JTN137" s="58"/>
      <c r="JTO137" s="58"/>
      <c r="JTP137" s="58"/>
      <c r="JTQ137" s="58"/>
      <c r="JTR137" s="58"/>
      <c r="JTS137" s="58"/>
      <c r="JTT137" s="58"/>
      <c r="JTU137" s="58"/>
      <c r="JTV137" s="58"/>
      <c r="JTW137" s="58"/>
      <c r="JTX137" s="58"/>
      <c r="JTY137" s="58"/>
      <c r="JTZ137" s="58"/>
      <c r="JUA137" s="58"/>
      <c r="JUB137" s="58"/>
      <c r="JUC137" s="58"/>
      <c r="JUD137" s="58"/>
      <c r="JUE137" s="58"/>
      <c r="JUF137" s="58"/>
      <c r="JUG137" s="58"/>
      <c r="JUH137" s="58"/>
      <c r="JUI137" s="58"/>
      <c r="JUJ137" s="58"/>
      <c r="JUK137" s="58"/>
      <c r="JUL137" s="58"/>
      <c r="JUM137" s="58"/>
      <c r="JUN137" s="58"/>
      <c r="JUO137" s="58"/>
      <c r="JUP137" s="58"/>
      <c r="JUQ137" s="58"/>
      <c r="JUR137" s="58"/>
      <c r="JUS137" s="58"/>
      <c r="JUT137" s="58"/>
      <c r="JUU137" s="58"/>
      <c r="JUV137" s="58"/>
      <c r="JUW137" s="58"/>
      <c r="JUX137" s="58"/>
      <c r="JUY137" s="58"/>
      <c r="JUZ137" s="58"/>
      <c r="JVA137" s="58"/>
      <c r="JVB137" s="58"/>
      <c r="JVC137" s="58"/>
      <c r="JVD137" s="58"/>
      <c r="JVE137" s="58"/>
      <c r="JVF137" s="58"/>
      <c r="JVG137" s="58"/>
      <c r="JVH137" s="58"/>
      <c r="JVI137" s="58"/>
      <c r="JVJ137" s="58"/>
      <c r="JVK137" s="58"/>
      <c r="JVL137" s="58"/>
      <c r="JVM137" s="58"/>
      <c r="JVN137" s="58"/>
      <c r="JVO137" s="58"/>
      <c r="JVP137" s="58"/>
      <c r="JVQ137" s="58"/>
      <c r="JVR137" s="58"/>
      <c r="JVS137" s="58"/>
      <c r="JVT137" s="58"/>
      <c r="JVU137" s="58"/>
      <c r="JVV137" s="58"/>
      <c r="JVW137" s="58"/>
      <c r="JVX137" s="58"/>
      <c r="JVY137" s="58"/>
      <c r="JVZ137" s="58"/>
      <c r="JWA137" s="58"/>
      <c r="JWB137" s="58"/>
      <c r="JWC137" s="58"/>
      <c r="JWD137" s="58"/>
      <c r="JWE137" s="58"/>
      <c r="JWF137" s="58"/>
      <c r="JWG137" s="58"/>
      <c r="JWH137" s="58"/>
      <c r="JWI137" s="58"/>
      <c r="JWJ137" s="58"/>
      <c r="JWK137" s="58"/>
      <c r="JWL137" s="58"/>
      <c r="JWM137" s="58"/>
      <c r="JWN137" s="58"/>
      <c r="JWO137" s="58"/>
      <c r="JWP137" s="58"/>
      <c r="JWQ137" s="58"/>
      <c r="JWR137" s="58"/>
      <c r="JWS137" s="58"/>
      <c r="JWT137" s="58"/>
      <c r="JWU137" s="58"/>
      <c r="JWV137" s="58"/>
      <c r="JWW137" s="58"/>
      <c r="JWX137" s="58"/>
      <c r="JWY137" s="58"/>
      <c r="JWZ137" s="58"/>
      <c r="JXA137" s="58"/>
      <c r="JXB137" s="58"/>
      <c r="JXC137" s="58"/>
      <c r="JXD137" s="58"/>
      <c r="JXE137" s="58"/>
      <c r="JXF137" s="58"/>
      <c r="JXG137" s="58"/>
      <c r="JXH137" s="58"/>
      <c r="JXI137" s="58"/>
      <c r="JXJ137" s="58"/>
      <c r="JXK137" s="58"/>
      <c r="JXL137" s="58"/>
      <c r="JXM137" s="58"/>
      <c r="JXN137" s="58"/>
      <c r="JXO137" s="58"/>
      <c r="JXP137" s="58"/>
      <c r="JXQ137" s="58"/>
      <c r="JXR137" s="58"/>
      <c r="JXS137" s="58"/>
      <c r="JXT137" s="58"/>
      <c r="JXU137" s="58"/>
      <c r="JXV137" s="58"/>
      <c r="JXW137" s="58"/>
      <c r="JXX137" s="58"/>
      <c r="JXY137" s="58"/>
      <c r="JXZ137" s="58"/>
      <c r="JYA137" s="58"/>
      <c r="JYB137" s="58"/>
      <c r="JYC137" s="58"/>
      <c r="JYD137" s="58"/>
      <c r="JYE137" s="58"/>
      <c r="JYF137" s="58"/>
      <c r="JYG137" s="58"/>
      <c r="JYH137" s="58"/>
      <c r="JYI137" s="58"/>
      <c r="JYJ137" s="58"/>
      <c r="JYK137" s="58"/>
      <c r="JYL137" s="58"/>
      <c r="JYM137" s="58"/>
      <c r="JYN137" s="58"/>
      <c r="JYO137" s="58"/>
      <c r="JYP137" s="58"/>
      <c r="JYQ137" s="58"/>
      <c r="JYR137" s="58"/>
      <c r="JYS137" s="58"/>
      <c r="JYT137" s="58"/>
      <c r="JYU137" s="58"/>
      <c r="JYV137" s="58"/>
      <c r="JYW137" s="58"/>
      <c r="JYX137" s="58"/>
      <c r="JYY137" s="58"/>
      <c r="JYZ137" s="58"/>
      <c r="JZA137" s="58"/>
      <c r="JZB137" s="58"/>
      <c r="JZC137" s="58"/>
      <c r="JZD137" s="58"/>
      <c r="JZE137" s="58"/>
      <c r="JZF137" s="58"/>
      <c r="JZG137" s="58"/>
      <c r="JZH137" s="58"/>
      <c r="JZI137" s="58"/>
      <c r="JZJ137" s="58"/>
      <c r="JZK137" s="58"/>
      <c r="JZL137" s="58"/>
      <c r="JZM137" s="58"/>
      <c r="JZN137" s="58"/>
      <c r="JZO137" s="58"/>
      <c r="JZP137" s="58"/>
      <c r="JZQ137" s="58"/>
      <c r="JZR137" s="58"/>
      <c r="JZS137" s="58"/>
      <c r="JZT137" s="58"/>
      <c r="JZU137" s="58"/>
      <c r="JZV137" s="58"/>
      <c r="JZW137" s="58"/>
      <c r="JZX137" s="58"/>
      <c r="JZY137" s="58"/>
      <c r="JZZ137" s="58"/>
      <c r="KAA137" s="58"/>
      <c r="KAB137" s="58"/>
      <c r="KAC137" s="58"/>
      <c r="KAD137" s="58"/>
      <c r="KAE137" s="58"/>
      <c r="KAF137" s="58"/>
      <c r="KAG137" s="58"/>
      <c r="KAH137" s="58"/>
      <c r="KAI137" s="58"/>
      <c r="KAJ137" s="58"/>
      <c r="KAK137" s="58"/>
      <c r="KAL137" s="58"/>
      <c r="KAM137" s="58"/>
      <c r="KAN137" s="58"/>
      <c r="KAO137" s="58"/>
      <c r="KAP137" s="58"/>
      <c r="KAQ137" s="58"/>
      <c r="KAR137" s="58"/>
      <c r="KAS137" s="58"/>
      <c r="KAT137" s="58"/>
      <c r="KAU137" s="58"/>
      <c r="KAV137" s="58"/>
      <c r="KAW137" s="58"/>
      <c r="KAX137" s="58"/>
      <c r="KAY137" s="58"/>
      <c r="KAZ137" s="58"/>
      <c r="KBA137" s="58"/>
      <c r="KBB137" s="58"/>
      <c r="KBC137" s="58"/>
      <c r="KBD137" s="58"/>
      <c r="KBE137" s="58"/>
      <c r="KBF137" s="58"/>
      <c r="KBG137" s="58"/>
      <c r="KBH137" s="58"/>
      <c r="KBI137" s="58"/>
      <c r="KBJ137" s="58"/>
      <c r="KBK137" s="58"/>
      <c r="KBL137" s="58"/>
      <c r="KBM137" s="58"/>
      <c r="KBN137" s="58"/>
      <c r="KBO137" s="58"/>
      <c r="KBP137" s="58"/>
      <c r="KBQ137" s="58"/>
      <c r="KBR137" s="58"/>
      <c r="KBS137" s="58"/>
      <c r="KBT137" s="58"/>
      <c r="KBU137" s="58"/>
      <c r="KBV137" s="58"/>
      <c r="KBW137" s="58"/>
      <c r="KBX137" s="58"/>
      <c r="KBY137" s="58"/>
      <c r="KBZ137" s="58"/>
      <c r="KCA137" s="58"/>
      <c r="KCB137" s="58"/>
      <c r="KCC137" s="58"/>
      <c r="KCD137" s="58"/>
      <c r="KCE137" s="58"/>
      <c r="KCF137" s="58"/>
      <c r="KCG137" s="58"/>
      <c r="KCH137" s="58"/>
      <c r="KCI137" s="58"/>
      <c r="KCJ137" s="58"/>
      <c r="KCK137" s="58"/>
      <c r="KCL137" s="58"/>
      <c r="KCM137" s="58"/>
      <c r="KCN137" s="58"/>
      <c r="KCO137" s="58"/>
      <c r="KCP137" s="58"/>
      <c r="KCQ137" s="58"/>
      <c r="KCR137" s="58"/>
      <c r="KCS137" s="58"/>
      <c r="KCT137" s="58"/>
      <c r="KCU137" s="58"/>
      <c r="KCV137" s="58"/>
      <c r="KCW137" s="58"/>
      <c r="KCX137" s="58"/>
      <c r="KCY137" s="58"/>
      <c r="KCZ137" s="58"/>
      <c r="KDA137" s="58"/>
      <c r="KDB137" s="58"/>
      <c r="KDC137" s="58"/>
      <c r="KDD137" s="58"/>
      <c r="KDE137" s="58"/>
      <c r="KDF137" s="58"/>
      <c r="KDG137" s="58"/>
      <c r="KDH137" s="58"/>
      <c r="KDI137" s="58"/>
      <c r="KDJ137" s="58"/>
      <c r="KDK137" s="58"/>
      <c r="KDL137" s="58"/>
      <c r="KDM137" s="58"/>
      <c r="KDN137" s="58"/>
      <c r="KDO137" s="58"/>
      <c r="KDP137" s="58"/>
      <c r="KDQ137" s="58"/>
      <c r="KDR137" s="58"/>
      <c r="KDS137" s="58"/>
      <c r="KDT137" s="58"/>
      <c r="KDU137" s="58"/>
      <c r="KDV137" s="58"/>
      <c r="KDW137" s="58"/>
      <c r="KDX137" s="58"/>
      <c r="KDY137" s="58"/>
      <c r="KDZ137" s="58"/>
      <c r="KEA137" s="58"/>
      <c r="KEB137" s="58"/>
      <c r="KEC137" s="58"/>
      <c r="KED137" s="58"/>
      <c r="KEE137" s="58"/>
      <c r="KEF137" s="58"/>
      <c r="KEG137" s="58"/>
      <c r="KEH137" s="58"/>
      <c r="KEI137" s="58"/>
      <c r="KEJ137" s="58"/>
      <c r="KEK137" s="58"/>
      <c r="KEL137" s="58"/>
      <c r="KEM137" s="58"/>
      <c r="KEN137" s="58"/>
      <c r="KEO137" s="58"/>
      <c r="KEP137" s="58"/>
      <c r="KEQ137" s="58"/>
      <c r="KER137" s="58"/>
      <c r="KES137" s="58"/>
      <c r="KET137" s="58"/>
      <c r="KEU137" s="58"/>
      <c r="KEV137" s="58"/>
      <c r="KEW137" s="58"/>
      <c r="KEX137" s="58"/>
      <c r="KEY137" s="58"/>
      <c r="KEZ137" s="58"/>
      <c r="KFA137" s="58"/>
      <c r="KFB137" s="58"/>
      <c r="KFC137" s="58"/>
      <c r="KFD137" s="58"/>
      <c r="KFE137" s="58"/>
      <c r="KFF137" s="58"/>
      <c r="KFG137" s="58"/>
      <c r="KFH137" s="58"/>
      <c r="KFI137" s="58"/>
      <c r="KFJ137" s="58"/>
      <c r="KFK137" s="58"/>
      <c r="KFL137" s="58"/>
      <c r="KFM137" s="58"/>
      <c r="KFN137" s="58"/>
      <c r="KFO137" s="58"/>
      <c r="KFP137" s="58"/>
      <c r="KFQ137" s="58"/>
      <c r="KFR137" s="58"/>
      <c r="KFS137" s="58"/>
      <c r="KFT137" s="58"/>
      <c r="KFU137" s="58"/>
      <c r="KFV137" s="58"/>
      <c r="KFW137" s="58"/>
      <c r="KFX137" s="58"/>
      <c r="KFY137" s="58"/>
      <c r="KFZ137" s="58"/>
      <c r="KGA137" s="58"/>
      <c r="KGB137" s="58"/>
      <c r="KGC137" s="58"/>
      <c r="KGD137" s="58"/>
      <c r="KGE137" s="58"/>
      <c r="KGF137" s="58"/>
      <c r="KGG137" s="58"/>
      <c r="KGH137" s="58"/>
      <c r="KGI137" s="58"/>
      <c r="KGJ137" s="58"/>
      <c r="KGK137" s="58"/>
      <c r="KGL137" s="58"/>
      <c r="KGM137" s="58"/>
      <c r="KGN137" s="58"/>
      <c r="KGO137" s="58"/>
      <c r="KGP137" s="58"/>
      <c r="KGQ137" s="58"/>
      <c r="KGR137" s="58"/>
      <c r="KGS137" s="58"/>
      <c r="KGT137" s="58"/>
      <c r="KGU137" s="58"/>
      <c r="KGV137" s="58"/>
      <c r="KGW137" s="58"/>
      <c r="KGX137" s="58"/>
      <c r="KGY137" s="58"/>
      <c r="KGZ137" s="58"/>
      <c r="KHA137" s="58"/>
      <c r="KHB137" s="58"/>
      <c r="KHC137" s="58"/>
      <c r="KHD137" s="58"/>
      <c r="KHE137" s="58"/>
      <c r="KHF137" s="58"/>
      <c r="KHG137" s="58"/>
      <c r="KHH137" s="58"/>
      <c r="KHI137" s="58"/>
      <c r="KHJ137" s="58"/>
      <c r="KHK137" s="58"/>
      <c r="KHL137" s="58"/>
      <c r="KHM137" s="58"/>
      <c r="KHN137" s="58"/>
      <c r="KHO137" s="58"/>
      <c r="KHP137" s="58"/>
      <c r="KHQ137" s="58"/>
      <c r="KHR137" s="58"/>
      <c r="KHS137" s="58"/>
      <c r="KHT137" s="58"/>
      <c r="KHU137" s="58"/>
      <c r="KHV137" s="58"/>
      <c r="KHW137" s="58"/>
      <c r="KHX137" s="58"/>
      <c r="KHY137" s="58"/>
      <c r="KHZ137" s="58"/>
      <c r="KIA137" s="58"/>
      <c r="KIB137" s="58"/>
      <c r="KIC137" s="58"/>
      <c r="KID137" s="58"/>
      <c r="KIE137" s="58"/>
      <c r="KIF137" s="58"/>
      <c r="KIG137" s="58"/>
      <c r="KIH137" s="58"/>
      <c r="KII137" s="58"/>
      <c r="KIJ137" s="58"/>
      <c r="KIK137" s="58"/>
      <c r="KIL137" s="58"/>
      <c r="KIM137" s="58"/>
      <c r="KIN137" s="58"/>
      <c r="KIO137" s="58"/>
      <c r="KIP137" s="58"/>
      <c r="KIQ137" s="58"/>
      <c r="KIR137" s="58"/>
      <c r="KIS137" s="58"/>
      <c r="KIT137" s="58"/>
      <c r="KIU137" s="58"/>
      <c r="KIV137" s="58"/>
      <c r="KIW137" s="58"/>
      <c r="KIX137" s="58"/>
      <c r="KIY137" s="58"/>
      <c r="KIZ137" s="58"/>
      <c r="KJA137" s="58"/>
      <c r="KJB137" s="58"/>
      <c r="KJC137" s="58"/>
      <c r="KJD137" s="58"/>
      <c r="KJE137" s="58"/>
      <c r="KJF137" s="58"/>
      <c r="KJG137" s="58"/>
      <c r="KJH137" s="58"/>
      <c r="KJI137" s="58"/>
      <c r="KJJ137" s="58"/>
      <c r="KJK137" s="58"/>
      <c r="KJL137" s="58"/>
      <c r="KJM137" s="58"/>
      <c r="KJN137" s="58"/>
      <c r="KJO137" s="58"/>
      <c r="KJP137" s="58"/>
      <c r="KJQ137" s="58"/>
      <c r="KJR137" s="58"/>
      <c r="KJS137" s="58"/>
      <c r="KJT137" s="58"/>
      <c r="KJU137" s="58"/>
      <c r="KJV137" s="58"/>
      <c r="KJW137" s="58"/>
      <c r="KJX137" s="58"/>
      <c r="KJY137" s="58"/>
      <c r="KJZ137" s="58"/>
      <c r="KKA137" s="58"/>
      <c r="KKB137" s="58"/>
      <c r="KKC137" s="58"/>
      <c r="KKD137" s="58"/>
      <c r="KKE137" s="58"/>
      <c r="KKF137" s="58"/>
      <c r="KKG137" s="58"/>
      <c r="KKH137" s="58"/>
      <c r="KKI137" s="58"/>
      <c r="KKJ137" s="58"/>
      <c r="KKK137" s="58"/>
      <c r="KKL137" s="58"/>
      <c r="KKM137" s="58"/>
      <c r="KKN137" s="58"/>
      <c r="KKO137" s="58"/>
      <c r="KKP137" s="58"/>
      <c r="KKQ137" s="58"/>
      <c r="KKR137" s="58"/>
      <c r="KKS137" s="58"/>
      <c r="KKT137" s="58"/>
      <c r="KKU137" s="58"/>
      <c r="KKV137" s="58"/>
      <c r="KKW137" s="58"/>
      <c r="KKX137" s="58"/>
      <c r="KKY137" s="58"/>
      <c r="KKZ137" s="58"/>
      <c r="KLA137" s="58"/>
      <c r="KLB137" s="58"/>
      <c r="KLC137" s="58"/>
      <c r="KLD137" s="58"/>
      <c r="KLE137" s="58"/>
      <c r="KLF137" s="58"/>
      <c r="KLG137" s="58"/>
      <c r="KLH137" s="58"/>
      <c r="KLI137" s="58"/>
      <c r="KLJ137" s="58"/>
      <c r="KLK137" s="58"/>
      <c r="KLL137" s="58"/>
      <c r="KLM137" s="58"/>
      <c r="KLN137" s="58"/>
      <c r="KLO137" s="58"/>
      <c r="KLP137" s="58"/>
      <c r="KLQ137" s="58"/>
      <c r="KLR137" s="58"/>
      <c r="KLS137" s="58"/>
      <c r="KLT137" s="58"/>
      <c r="KLU137" s="58"/>
      <c r="KLV137" s="58"/>
      <c r="KLW137" s="58"/>
      <c r="KLX137" s="58"/>
      <c r="KLY137" s="58"/>
      <c r="KLZ137" s="58"/>
      <c r="KMA137" s="58"/>
      <c r="KMB137" s="58"/>
      <c r="KMC137" s="58"/>
      <c r="KMD137" s="58"/>
      <c r="KME137" s="58"/>
      <c r="KMF137" s="58"/>
      <c r="KMG137" s="58"/>
      <c r="KMH137" s="58"/>
      <c r="KMI137" s="58"/>
      <c r="KMJ137" s="58"/>
      <c r="KMK137" s="58"/>
      <c r="KML137" s="58"/>
      <c r="KMM137" s="58"/>
      <c r="KMN137" s="58"/>
      <c r="KMO137" s="58"/>
      <c r="KMP137" s="58"/>
      <c r="KMQ137" s="58"/>
      <c r="KMR137" s="58"/>
      <c r="KMS137" s="58"/>
      <c r="KMT137" s="58"/>
      <c r="KMU137" s="58"/>
      <c r="KMV137" s="58"/>
      <c r="KMW137" s="58"/>
      <c r="KMX137" s="58"/>
      <c r="KMY137" s="58"/>
      <c r="KMZ137" s="58"/>
      <c r="KNA137" s="58"/>
      <c r="KNB137" s="58"/>
      <c r="KNC137" s="58"/>
      <c r="KND137" s="58"/>
      <c r="KNE137" s="58"/>
      <c r="KNF137" s="58"/>
      <c r="KNG137" s="58"/>
      <c r="KNH137" s="58"/>
      <c r="KNI137" s="58"/>
      <c r="KNJ137" s="58"/>
      <c r="KNK137" s="58"/>
      <c r="KNL137" s="58"/>
      <c r="KNM137" s="58"/>
      <c r="KNN137" s="58"/>
      <c r="KNO137" s="58"/>
      <c r="KNP137" s="58"/>
      <c r="KNQ137" s="58"/>
      <c r="KNR137" s="58"/>
      <c r="KNS137" s="58"/>
      <c r="KNT137" s="58"/>
      <c r="KNU137" s="58"/>
      <c r="KNV137" s="58"/>
      <c r="KNW137" s="58"/>
      <c r="KNX137" s="58"/>
      <c r="KNY137" s="58"/>
      <c r="KNZ137" s="58"/>
      <c r="KOA137" s="58"/>
      <c r="KOB137" s="58"/>
      <c r="KOC137" s="58"/>
      <c r="KOD137" s="58"/>
      <c r="KOE137" s="58"/>
      <c r="KOF137" s="58"/>
      <c r="KOG137" s="58"/>
      <c r="KOH137" s="58"/>
      <c r="KOI137" s="58"/>
      <c r="KOJ137" s="58"/>
      <c r="KOK137" s="58"/>
      <c r="KOL137" s="58"/>
      <c r="KOM137" s="58"/>
      <c r="KON137" s="58"/>
      <c r="KOO137" s="58"/>
      <c r="KOP137" s="58"/>
      <c r="KOQ137" s="58"/>
      <c r="KOR137" s="58"/>
      <c r="KOS137" s="58"/>
      <c r="KOT137" s="58"/>
      <c r="KOU137" s="58"/>
      <c r="KOV137" s="58"/>
      <c r="KOW137" s="58"/>
      <c r="KOX137" s="58"/>
      <c r="KOY137" s="58"/>
      <c r="KOZ137" s="58"/>
      <c r="KPA137" s="58"/>
      <c r="KPB137" s="58"/>
      <c r="KPC137" s="58"/>
      <c r="KPD137" s="58"/>
      <c r="KPE137" s="58"/>
      <c r="KPF137" s="58"/>
      <c r="KPG137" s="58"/>
      <c r="KPH137" s="58"/>
      <c r="KPI137" s="58"/>
      <c r="KPJ137" s="58"/>
      <c r="KPK137" s="58"/>
      <c r="KPL137" s="58"/>
      <c r="KPM137" s="58"/>
      <c r="KPN137" s="58"/>
      <c r="KPO137" s="58"/>
      <c r="KPP137" s="58"/>
      <c r="KPQ137" s="58"/>
      <c r="KPR137" s="58"/>
      <c r="KPS137" s="58"/>
      <c r="KPT137" s="58"/>
      <c r="KPU137" s="58"/>
      <c r="KPV137" s="58"/>
      <c r="KPW137" s="58"/>
      <c r="KPX137" s="58"/>
      <c r="KPY137" s="58"/>
      <c r="KPZ137" s="58"/>
      <c r="KQA137" s="58"/>
      <c r="KQB137" s="58"/>
      <c r="KQC137" s="58"/>
      <c r="KQD137" s="58"/>
      <c r="KQE137" s="58"/>
      <c r="KQF137" s="58"/>
      <c r="KQG137" s="58"/>
      <c r="KQH137" s="58"/>
      <c r="KQI137" s="58"/>
      <c r="KQJ137" s="58"/>
      <c r="KQK137" s="58"/>
      <c r="KQL137" s="58"/>
      <c r="KQM137" s="58"/>
      <c r="KQN137" s="58"/>
      <c r="KQO137" s="58"/>
      <c r="KQP137" s="58"/>
      <c r="KQQ137" s="58"/>
      <c r="KQR137" s="58"/>
      <c r="KQS137" s="58"/>
      <c r="KQT137" s="58"/>
      <c r="KQU137" s="58"/>
      <c r="KQV137" s="58"/>
      <c r="KQW137" s="58"/>
      <c r="KQX137" s="58"/>
      <c r="KQY137" s="58"/>
      <c r="KQZ137" s="58"/>
      <c r="KRA137" s="58"/>
      <c r="KRB137" s="58"/>
      <c r="KRC137" s="58"/>
      <c r="KRD137" s="58"/>
      <c r="KRE137" s="58"/>
      <c r="KRF137" s="58"/>
      <c r="KRG137" s="58"/>
      <c r="KRH137" s="58"/>
      <c r="KRI137" s="58"/>
      <c r="KRJ137" s="58"/>
      <c r="KRK137" s="58"/>
      <c r="KRL137" s="58"/>
      <c r="KRM137" s="58"/>
      <c r="KRN137" s="58"/>
      <c r="KRO137" s="58"/>
      <c r="KRP137" s="58"/>
      <c r="KRQ137" s="58"/>
      <c r="KRR137" s="58"/>
      <c r="KRS137" s="58"/>
      <c r="KRT137" s="58"/>
      <c r="KRU137" s="58"/>
      <c r="KRV137" s="58"/>
      <c r="KRW137" s="58"/>
      <c r="KRX137" s="58"/>
      <c r="KRY137" s="58"/>
      <c r="KRZ137" s="58"/>
      <c r="KSA137" s="58"/>
      <c r="KSB137" s="58"/>
      <c r="KSC137" s="58"/>
      <c r="KSD137" s="58"/>
      <c r="KSE137" s="58"/>
      <c r="KSF137" s="58"/>
      <c r="KSG137" s="58"/>
      <c r="KSH137" s="58"/>
      <c r="KSI137" s="58"/>
      <c r="KSJ137" s="58"/>
      <c r="KSK137" s="58"/>
      <c r="KSL137" s="58"/>
      <c r="KSM137" s="58"/>
      <c r="KSN137" s="58"/>
      <c r="KSO137" s="58"/>
      <c r="KSP137" s="58"/>
      <c r="KSQ137" s="58"/>
      <c r="KSR137" s="58"/>
      <c r="KSS137" s="58"/>
      <c r="KST137" s="58"/>
      <c r="KSU137" s="58"/>
      <c r="KSV137" s="58"/>
      <c r="KSW137" s="58"/>
      <c r="KSX137" s="58"/>
      <c r="KSY137" s="58"/>
      <c r="KSZ137" s="58"/>
      <c r="KTA137" s="58"/>
      <c r="KTB137" s="58"/>
      <c r="KTC137" s="58"/>
      <c r="KTD137" s="58"/>
      <c r="KTE137" s="58"/>
      <c r="KTF137" s="58"/>
      <c r="KTG137" s="58"/>
      <c r="KTH137" s="58"/>
      <c r="KTI137" s="58"/>
      <c r="KTJ137" s="58"/>
      <c r="KTK137" s="58"/>
      <c r="KTL137" s="58"/>
      <c r="KTM137" s="58"/>
      <c r="KTN137" s="58"/>
      <c r="KTO137" s="58"/>
      <c r="KTP137" s="58"/>
      <c r="KTQ137" s="58"/>
      <c r="KTR137" s="58"/>
      <c r="KTS137" s="58"/>
      <c r="KTT137" s="58"/>
      <c r="KTU137" s="58"/>
      <c r="KTV137" s="58"/>
      <c r="KTW137" s="58"/>
      <c r="KTX137" s="58"/>
      <c r="KTY137" s="58"/>
      <c r="KTZ137" s="58"/>
      <c r="KUA137" s="58"/>
      <c r="KUB137" s="58"/>
      <c r="KUC137" s="58"/>
      <c r="KUD137" s="58"/>
      <c r="KUE137" s="58"/>
      <c r="KUF137" s="58"/>
      <c r="KUG137" s="58"/>
      <c r="KUH137" s="58"/>
      <c r="KUI137" s="58"/>
      <c r="KUJ137" s="58"/>
      <c r="KUK137" s="58"/>
      <c r="KUL137" s="58"/>
      <c r="KUM137" s="58"/>
      <c r="KUN137" s="58"/>
      <c r="KUO137" s="58"/>
      <c r="KUP137" s="58"/>
      <c r="KUQ137" s="58"/>
      <c r="KUR137" s="58"/>
      <c r="KUS137" s="58"/>
      <c r="KUT137" s="58"/>
      <c r="KUU137" s="58"/>
      <c r="KUV137" s="58"/>
      <c r="KUW137" s="58"/>
      <c r="KUX137" s="58"/>
      <c r="KUY137" s="58"/>
      <c r="KUZ137" s="58"/>
      <c r="KVA137" s="58"/>
      <c r="KVB137" s="58"/>
      <c r="KVC137" s="58"/>
      <c r="KVD137" s="58"/>
      <c r="KVE137" s="58"/>
      <c r="KVF137" s="58"/>
      <c r="KVG137" s="58"/>
      <c r="KVH137" s="58"/>
      <c r="KVI137" s="58"/>
      <c r="KVJ137" s="58"/>
      <c r="KVK137" s="58"/>
      <c r="KVL137" s="58"/>
      <c r="KVM137" s="58"/>
      <c r="KVN137" s="58"/>
      <c r="KVO137" s="58"/>
      <c r="KVP137" s="58"/>
      <c r="KVQ137" s="58"/>
      <c r="KVR137" s="58"/>
      <c r="KVS137" s="58"/>
      <c r="KVT137" s="58"/>
      <c r="KVU137" s="58"/>
      <c r="KVV137" s="58"/>
      <c r="KVW137" s="58"/>
      <c r="KVX137" s="58"/>
      <c r="KVY137" s="58"/>
      <c r="KVZ137" s="58"/>
      <c r="KWA137" s="58"/>
      <c r="KWB137" s="58"/>
      <c r="KWC137" s="58"/>
      <c r="KWD137" s="58"/>
      <c r="KWE137" s="58"/>
      <c r="KWF137" s="58"/>
      <c r="KWG137" s="58"/>
      <c r="KWH137" s="58"/>
      <c r="KWI137" s="58"/>
      <c r="KWJ137" s="58"/>
      <c r="KWK137" s="58"/>
      <c r="KWL137" s="58"/>
      <c r="KWM137" s="58"/>
      <c r="KWN137" s="58"/>
      <c r="KWO137" s="58"/>
      <c r="KWP137" s="58"/>
      <c r="KWQ137" s="58"/>
      <c r="KWR137" s="58"/>
      <c r="KWS137" s="58"/>
      <c r="KWT137" s="58"/>
      <c r="KWU137" s="58"/>
      <c r="KWV137" s="58"/>
      <c r="KWW137" s="58"/>
      <c r="KWX137" s="58"/>
      <c r="KWY137" s="58"/>
      <c r="KWZ137" s="58"/>
      <c r="KXA137" s="58"/>
      <c r="KXB137" s="58"/>
      <c r="KXC137" s="58"/>
      <c r="KXD137" s="58"/>
      <c r="KXE137" s="58"/>
      <c r="KXF137" s="58"/>
      <c r="KXG137" s="58"/>
      <c r="KXH137" s="58"/>
      <c r="KXI137" s="58"/>
      <c r="KXJ137" s="58"/>
      <c r="KXK137" s="58"/>
      <c r="KXL137" s="58"/>
      <c r="KXM137" s="58"/>
      <c r="KXN137" s="58"/>
      <c r="KXO137" s="58"/>
      <c r="KXP137" s="58"/>
      <c r="KXQ137" s="58"/>
      <c r="KXR137" s="58"/>
      <c r="KXS137" s="58"/>
      <c r="KXT137" s="58"/>
      <c r="KXU137" s="58"/>
      <c r="KXV137" s="58"/>
      <c r="KXW137" s="58"/>
      <c r="KXX137" s="58"/>
      <c r="KXY137" s="58"/>
      <c r="KXZ137" s="58"/>
      <c r="KYA137" s="58"/>
      <c r="KYB137" s="58"/>
      <c r="KYC137" s="58"/>
      <c r="KYD137" s="58"/>
      <c r="KYE137" s="58"/>
      <c r="KYF137" s="58"/>
      <c r="KYG137" s="58"/>
      <c r="KYH137" s="58"/>
      <c r="KYI137" s="58"/>
      <c r="KYJ137" s="58"/>
      <c r="KYK137" s="58"/>
      <c r="KYL137" s="58"/>
      <c r="KYM137" s="58"/>
      <c r="KYN137" s="58"/>
      <c r="KYO137" s="58"/>
      <c r="KYP137" s="58"/>
      <c r="KYQ137" s="58"/>
      <c r="KYR137" s="58"/>
      <c r="KYS137" s="58"/>
      <c r="KYT137" s="58"/>
      <c r="KYU137" s="58"/>
      <c r="KYV137" s="58"/>
      <c r="KYW137" s="58"/>
      <c r="KYX137" s="58"/>
      <c r="KYY137" s="58"/>
      <c r="KYZ137" s="58"/>
      <c r="KZA137" s="58"/>
      <c r="KZB137" s="58"/>
      <c r="KZC137" s="58"/>
      <c r="KZD137" s="58"/>
      <c r="KZE137" s="58"/>
      <c r="KZF137" s="58"/>
      <c r="KZG137" s="58"/>
      <c r="KZH137" s="58"/>
      <c r="KZI137" s="58"/>
      <c r="KZJ137" s="58"/>
      <c r="KZK137" s="58"/>
      <c r="KZL137" s="58"/>
      <c r="KZM137" s="58"/>
      <c r="KZN137" s="58"/>
      <c r="KZO137" s="58"/>
      <c r="KZP137" s="58"/>
      <c r="KZQ137" s="58"/>
      <c r="KZR137" s="58"/>
      <c r="KZS137" s="58"/>
      <c r="KZT137" s="58"/>
      <c r="KZU137" s="58"/>
      <c r="KZV137" s="58"/>
      <c r="KZW137" s="58"/>
      <c r="KZX137" s="58"/>
      <c r="KZY137" s="58"/>
      <c r="KZZ137" s="58"/>
      <c r="LAA137" s="58"/>
      <c r="LAB137" s="58"/>
      <c r="LAC137" s="58"/>
      <c r="LAD137" s="58"/>
      <c r="LAE137" s="58"/>
      <c r="LAF137" s="58"/>
      <c r="LAG137" s="58"/>
      <c r="LAH137" s="58"/>
      <c r="LAI137" s="58"/>
      <c r="LAJ137" s="58"/>
      <c r="LAK137" s="58"/>
      <c r="LAL137" s="58"/>
      <c r="LAM137" s="58"/>
      <c r="LAN137" s="58"/>
      <c r="LAO137" s="58"/>
      <c r="LAP137" s="58"/>
      <c r="LAQ137" s="58"/>
      <c r="LAR137" s="58"/>
      <c r="LAS137" s="58"/>
      <c r="LAT137" s="58"/>
      <c r="LAU137" s="58"/>
      <c r="LAV137" s="58"/>
      <c r="LAW137" s="58"/>
      <c r="LAX137" s="58"/>
      <c r="LAY137" s="58"/>
      <c r="LAZ137" s="58"/>
      <c r="LBA137" s="58"/>
      <c r="LBB137" s="58"/>
      <c r="LBC137" s="58"/>
      <c r="LBD137" s="58"/>
      <c r="LBE137" s="58"/>
      <c r="LBF137" s="58"/>
      <c r="LBG137" s="58"/>
      <c r="LBH137" s="58"/>
      <c r="LBI137" s="58"/>
      <c r="LBJ137" s="58"/>
      <c r="LBK137" s="58"/>
      <c r="LBL137" s="58"/>
      <c r="LBM137" s="58"/>
      <c r="LBN137" s="58"/>
      <c r="LBO137" s="58"/>
      <c r="LBP137" s="58"/>
      <c r="LBQ137" s="58"/>
      <c r="LBR137" s="58"/>
      <c r="LBS137" s="58"/>
      <c r="LBT137" s="58"/>
      <c r="LBU137" s="58"/>
      <c r="LBV137" s="58"/>
      <c r="LBW137" s="58"/>
      <c r="LBX137" s="58"/>
      <c r="LBY137" s="58"/>
      <c r="LBZ137" s="58"/>
      <c r="LCA137" s="58"/>
      <c r="LCB137" s="58"/>
      <c r="LCC137" s="58"/>
      <c r="LCD137" s="58"/>
      <c r="LCE137" s="58"/>
      <c r="LCF137" s="58"/>
      <c r="LCG137" s="58"/>
      <c r="LCH137" s="58"/>
      <c r="LCI137" s="58"/>
      <c r="LCJ137" s="58"/>
      <c r="LCK137" s="58"/>
      <c r="LCL137" s="58"/>
      <c r="LCM137" s="58"/>
      <c r="LCN137" s="58"/>
      <c r="LCO137" s="58"/>
      <c r="LCP137" s="58"/>
      <c r="LCQ137" s="58"/>
      <c r="LCR137" s="58"/>
      <c r="LCS137" s="58"/>
      <c r="LCT137" s="58"/>
      <c r="LCU137" s="58"/>
      <c r="LCV137" s="58"/>
      <c r="LCW137" s="58"/>
      <c r="LCX137" s="58"/>
      <c r="LCY137" s="58"/>
      <c r="LCZ137" s="58"/>
      <c r="LDA137" s="58"/>
      <c r="LDB137" s="58"/>
      <c r="LDC137" s="58"/>
      <c r="LDD137" s="58"/>
      <c r="LDE137" s="58"/>
      <c r="LDF137" s="58"/>
      <c r="LDG137" s="58"/>
      <c r="LDH137" s="58"/>
      <c r="LDI137" s="58"/>
      <c r="LDJ137" s="58"/>
      <c r="LDK137" s="58"/>
      <c r="LDL137" s="58"/>
      <c r="LDM137" s="58"/>
      <c r="LDN137" s="58"/>
      <c r="LDO137" s="58"/>
      <c r="LDP137" s="58"/>
      <c r="LDQ137" s="58"/>
      <c r="LDR137" s="58"/>
      <c r="LDS137" s="58"/>
      <c r="LDT137" s="58"/>
      <c r="LDU137" s="58"/>
      <c r="LDV137" s="58"/>
      <c r="LDW137" s="58"/>
      <c r="LDX137" s="58"/>
      <c r="LDY137" s="58"/>
      <c r="LDZ137" s="58"/>
      <c r="LEA137" s="58"/>
      <c r="LEB137" s="58"/>
      <c r="LEC137" s="58"/>
      <c r="LED137" s="58"/>
      <c r="LEE137" s="58"/>
      <c r="LEF137" s="58"/>
      <c r="LEG137" s="58"/>
      <c r="LEH137" s="58"/>
      <c r="LEI137" s="58"/>
      <c r="LEJ137" s="58"/>
      <c r="LEK137" s="58"/>
      <c r="LEL137" s="58"/>
      <c r="LEM137" s="58"/>
      <c r="LEN137" s="58"/>
      <c r="LEO137" s="58"/>
      <c r="LEP137" s="58"/>
      <c r="LEQ137" s="58"/>
      <c r="LER137" s="58"/>
      <c r="LES137" s="58"/>
      <c r="LET137" s="58"/>
      <c r="LEU137" s="58"/>
      <c r="LEV137" s="58"/>
      <c r="LEW137" s="58"/>
      <c r="LEX137" s="58"/>
      <c r="LEY137" s="58"/>
      <c r="LEZ137" s="58"/>
      <c r="LFA137" s="58"/>
      <c r="LFB137" s="58"/>
      <c r="LFC137" s="58"/>
      <c r="LFD137" s="58"/>
      <c r="LFE137" s="58"/>
      <c r="LFF137" s="58"/>
      <c r="LFG137" s="58"/>
      <c r="LFH137" s="58"/>
      <c r="LFI137" s="58"/>
      <c r="LFJ137" s="58"/>
      <c r="LFK137" s="58"/>
      <c r="LFL137" s="58"/>
      <c r="LFM137" s="58"/>
      <c r="LFN137" s="58"/>
      <c r="LFO137" s="58"/>
      <c r="LFP137" s="58"/>
      <c r="LFQ137" s="58"/>
      <c r="LFR137" s="58"/>
      <c r="LFS137" s="58"/>
      <c r="LFT137" s="58"/>
      <c r="LFU137" s="58"/>
      <c r="LFV137" s="58"/>
      <c r="LFW137" s="58"/>
      <c r="LFX137" s="58"/>
      <c r="LFY137" s="58"/>
      <c r="LFZ137" s="58"/>
      <c r="LGA137" s="58"/>
      <c r="LGB137" s="58"/>
      <c r="LGC137" s="58"/>
      <c r="LGD137" s="58"/>
      <c r="LGE137" s="58"/>
      <c r="LGF137" s="58"/>
      <c r="LGG137" s="58"/>
      <c r="LGH137" s="58"/>
      <c r="LGI137" s="58"/>
      <c r="LGJ137" s="58"/>
      <c r="LGK137" s="58"/>
      <c r="LGL137" s="58"/>
      <c r="LGM137" s="58"/>
      <c r="LGN137" s="58"/>
      <c r="LGO137" s="58"/>
      <c r="LGP137" s="58"/>
      <c r="LGQ137" s="58"/>
      <c r="LGR137" s="58"/>
      <c r="LGS137" s="58"/>
      <c r="LGT137" s="58"/>
      <c r="LGU137" s="58"/>
      <c r="LGV137" s="58"/>
      <c r="LGW137" s="58"/>
      <c r="LGX137" s="58"/>
      <c r="LGY137" s="58"/>
      <c r="LGZ137" s="58"/>
      <c r="LHA137" s="58"/>
      <c r="LHB137" s="58"/>
      <c r="LHC137" s="58"/>
      <c r="LHD137" s="58"/>
      <c r="LHE137" s="58"/>
      <c r="LHF137" s="58"/>
      <c r="LHG137" s="58"/>
      <c r="LHH137" s="58"/>
      <c r="LHI137" s="58"/>
      <c r="LHJ137" s="58"/>
      <c r="LHK137" s="58"/>
      <c r="LHL137" s="58"/>
      <c r="LHM137" s="58"/>
      <c r="LHN137" s="58"/>
      <c r="LHO137" s="58"/>
      <c r="LHP137" s="58"/>
      <c r="LHQ137" s="58"/>
      <c r="LHR137" s="58"/>
      <c r="LHS137" s="58"/>
      <c r="LHT137" s="58"/>
      <c r="LHU137" s="58"/>
      <c r="LHV137" s="58"/>
      <c r="LHW137" s="58"/>
      <c r="LHX137" s="58"/>
      <c r="LHY137" s="58"/>
      <c r="LHZ137" s="58"/>
      <c r="LIA137" s="58"/>
      <c r="LIB137" s="58"/>
      <c r="LIC137" s="58"/>
      <c r="LID137" s="58"/>
      <c r="LIE137" s="58"/>
      <c r="LIF137" s="58"/>
      <c r="LIG137" s="58"/>
      <c r="LIH137" s="58"/>
      <c r="LII137" s="58"/>
      <c r="LIJ137" s="58"/>
      <c r="LIK137" s="58"/>
      <c r="LIL137" s="58"/>
      <c r="LIM137" s="58"/>
      <c r="LIN137" s="58"/>
      <c r="LIO137" s="58"/>
      <c r="LIP137" s="58"/>
      <c r="LIQ137" s="58"/>
      <c r="LIR137" s="58"/>
      <c r="LIS137" s="58"/>
      <c r="LIT137" s="58"/>
      <c r="LIU137" s="58"/>
      <c r="LIV137" s="58"/>
      <c r="LIW137" s="58"/>
      <c r="LIX137" s="58"/>
      <c r="LIY137" s="58"/>
      <c r="LIZ137" s="58"/>
      <c r="LJA137" s="58"/>
      <c r="LJB137" s="58"/>
      <c r="LJC137" s="58"/>
      <c r="LJD137" s="58"/>
      <c r="LJE137" s="58"/>
      <c r="LJF137" s="58"/>
      <c r="LJG137" s="58"/>
      <c r="LJH137" s="58"/>
      <c r="LJI137" s="58"/>
      <c r="LJJ137" s="58"/>
      <c r="LJK137" s="58"/>
      <c r="LJL137" s="58"/>
      <c r="LJM137" s="58"/>
      <c r="LJN137" s="58"/>
      <c r="LJO137" s="58"/>
      <c r="LJP137" s="58"/>
      <c r="LJQ137" s="58"/>
      <c r="LJR137" s="58"/>
      <c r="LJS137" s="58"/>
      <c r="LJT137" s="58"/>
      <c r="LJU137" s="58"/>
      <c r="LJV137" s="58"/>
      <c r="LJW137" s="58"/>
      <c r="LJX137" s="58"/>
      <c r="LJY137" s="58"/>
      <c r="LJZ137" s="58"/>
      <c r="LKA137" s="58"/>
      <c r="LKB137" s="58"/>
      <c r="LKC137" s="58"/>
      <c r="LKD137" s="58"/>
      <c r="LKE137" s="58"/>
      <c r="LKF137" s="58"/>
      <c r="LKG137" s="58"/>
      <c r="LKH137" s="58"/>
      <c r="LKI137" s="58"/>
      <c r="LKJ137" s="58"/>
      <c r="LKK137" s="58"/>
      <c r="LKL137" s="58"/>
      <c r="LKM137" s="58"/>
      <c r="LKN137" s="58"/>
      <c r="LKO137" s="58"/>
      <c r="LKP137" s="58"/>
      <c r="LKQ137" s="58"/>
      <c r="LKR137" s="58"/>
      <c r="LKS137" s="58"/>
      <c r="LKT137" s="58"/>
      <c r="LKU137" s="58"/>
      <c r="LKV137" s="58"/>
      <c r="LKW137" s="58"/>
      <c r="LKX137" s="58"/>
      <c r="LKY137" s="58"/>
      <c r="LKZ137" s="58"/>
      <c r="LLA137" s="58"/>
      <c r="LLB137" s="58"/>
      <c r="LLC137" s="58"/>
      <c r="LLD137" s="58"/>
      <c r="LLE137" s="58"/>
      <c r="LLF137" s="58"/>
      <c r="LLG137" s="58"/>
      <c r="LLH137" s="58"/>
      <c r="LLI137" s="58"/>
      <c r="LLJ137" s="58"/>
      <c r="LLK137" s="58"/>
      <c r="LLL137" s="58"/>
      <c r="LLM137" s="58"/>
      <c r="LLN137" s="58"/>
      <c r="LLO137" s="58"/>
      <c r="LLP137" s="58"/>
      <c r="LLQ137" s="58"/>
      <c r="LLR137" s="58"/>
      <c r="LLS137" s="58"/>
      <c r="LLT137" s="58"/>
      <c r="LLU137" s="58"/>
      <c r="LLV137" s="58"/>
      <c r="LLW137" s="58"/>
      <c r="LLX137" s="58"/>
      <c r="LLY137" s="58"/>
      <c r="LLZ137" s="58"/>
      <c r="LMA137" s="58"/>
      <c r="LMB137" s="58"/>
      <c r="LMC137" s="58"/>
      <c r="LMD137" s="58"/>
      <c r="LME137" s="58"/>
      <c r="LMF137" s="58"/>
      <c r="LMG137" s="58"/>
      <c r="LMH137" s="58"/>
      <c r="LMI137" s="58"/>
      <c r="LMJ137" s="58"/>
      <c r="LMK137" s="58"/>
      <c r="LML137" s="58"/>
      <c r="LMM137" s="58"/>
      <c r="LMN137" s="58"/>
      <c r="LMO137" s="58"/>
      <c r="LMP137" s="58"/>
      <c r="LMQ137" s="58"/>
      <c r="LMR137" s="58"/>
      <c r="LMS137" s="58"/>
      <c r="LMT137" s="58"/>
      <c r="LMU137" s="58"/>
      <c r="LMV137" s="58"/>
      <c r="LMW137" s="58"/>
      <c r="LMX137" s="58"/>
      <c r="LMY137" s="58"/>
      <c r="LMZ137" s="58"/>
      <c r="LNA137" s="58"/>
      <c r="LNB137" s="58"/>
      <c r="LNC137" s="58"/>
      <c r="LND137" s="58"/>
      <c r="LNE137" s="58"/>
      <c r="LNF137" s="58"/>
      <c r="LNG137" s="58"/>
      <c r="LNH137" s="58"/>
      <c r="LNI137" s="58"/>
      <c r="LNJ137" s="58"/>
      <c r="LNK137" s="58"/>
      <c r="LNL137" s="58"/>
      <c r="LNM137" s="58"/>
      <c r="LNN137" s="58"/>
      <c r="LNO137" s="58"/>
      <c r="LNP137" s="58"/>
      <c r="LNQ137" s="58"/>
      <c r="LNR137" s="58"/>
      <c r="LNS137" s="58"/>
      <c r="LNT137" s="58"/>
      <c r="LNU137" s="58"/>
      <c r="LNV137" s="58"/>
      <c r="LNW137" s="58"/>
      <c r="LNX137" s="58"/>
      <c r="LNY137" s="58"/>
      <c r="LNZ137" s="58"/>
      <c r="LOA137" s="58"/>
      <c r="LOB137" s="58"/>
      <c r="LOC137" s="58"/>
      <c r="LOD137" s="58"/>
      <c r="LOE137" s="58"/>
      <c r="LOF137" s="58"/>
      <c r="LOG137" s="58"/>
      <c r="LOH137" s="58"/>
      <c r="LOI137" s="58"/>
      <c r="LOJ137" s="58"/>
      <c r="LOK137" s="58"/>
      <c r="LOL137" s="58"/>
      <c r="LOM137" s="58"/>
      <c r="LON137" s="58"/>
      <c r="LOO137" s="58"/>
      <c r="LOP137" s="58"/>
      <c r="LOQ137" s="58"/>
      <c r="LOR137" s="58"/>
      <c r="LOS137" s="58"/>
      <c r="LOT137" s="58"/>
      <c r="LOU137" s="58"/>
      <c r="LOV137" s="58"/>
      <c r="LOW137" s="58"/>
      <c r="LOX137" s="58"/>
      <c r="LOY137" s="58"/>
      <c r="LOZ137" s="58"/>
      <c r="LPA137" s="58"/>
      <c r="LPB137" s="58"/>
      <c r="LPC137" s="58"/>
      <c r="LPD137" s="58"/>
      <c r="LPE137" s="58"/>
      <c r="LPF137" s="58"/>
      <c r="LPG137" s="58"/>
      <c r="LPH137" s="58"/>
      <c r="LPI137" s="58"/>
      <c r="LPJ137" s="58"/>
      <c r="LPK137" s="58"/>
      <c r="LPL137" s="58"/>
      <c r="LPM137" s="58"/>
      <c r="LPN137" s="58"/>
      <c r="LPO137" s="58"/>
      <c r="LPP137" s="58"/>
      <c r="LPQ137" s="58"/>
      <c r="LPR137" s="58"/>
      <c r="LPS137" s="58"/>
      <c r="LPT137" s="58"/>
      <c r="LPU137" s="58"/>
      <c r="LPV137" s="58"/>
      <c r="LPW137" s="58"/>
      <c r="LPX137" s="58"/>
      <c r="LPY137" s="58"/>
      <c r="LPZ137" s="58"/>
      <c r="LQA137" s="58"/>
      <c r="LQB137" s="58"/>
      <c r="LQC137" s="58"/>
      <c r="LQD137" s="58"/>
      <c r="LQE137" s="58"/>
      <c r="LQF137" s="58"/>
      <c r="LQG137" s="58"/>
      <c r="LQH137" s="58"/>
      <c r="LQI137" s="58"/>
      <c r="LQJ137" s="58"/>
      <c r="LQK137" s="58"/>
      <c r="LQL137" s="58"/>
      <c r="LQM137" s="58"/>
      <c r="LQN137" s="58"/>
      <c r="LQO137" s="58"/>
      <c r="LQP137" s="58"/>
      <c r="LQQ137" s="58"/>
      <c r="LQR137" s="58"/>
      <c r="LQS137" s="58"/>
      <c r="LQT137" s="58"/>
      <c r="LQU137" s="58"/>
      <c r="LQV137" s="58"/>
      <c r="LQW137" s="58"/>
      <c r="LQX137" s="58"/>
      <c r="LQY137" s="58"/>
      <c r="LQZ137" s="58"/>
      <c r="LRA137" s="58"/>
      <c r="LRB137" s="58"/>
      <c r="LRC137" s="58"/>
      <c r="LRD137" s="58"/>
      <c r="LRE137" s="58"/>
      <c r="LRF137" s="58"/>
      <c r="LRG137" s="58"/>
      <c r="LRH137" s="58"/>
      <c r="LRI137" s="58"/>
      <c r="LRJ137" s="58"/>
      <c r="LRK137" s="58"/>
      <c r="LRL137" s="58"/>
      <c r="LRM137" s="58"/>
      <c r="LRN137" s="58"/>
      <c r="LRO137" s="58"/>
      <c r="LRP137" s="58"/>
      <c r="LRQ137" s="58"/>
      <c r="LRR137" s="58"/>
      <c r="LRS137" s="58"/>
      <c r="LRT137" s="58"/>
      <c r="LRU137" s="58"/>
      <c r="LRV137" s="58"/>
      <c r="LRW137" s="58"/>
      <c r="LRX137" s="58"/>
      <c r="LRY137" s="58"/>
      <c r="LRZ137" s="58"/>
      <c r="LSA137" s="58"/>
      <c r="LSB137" s="58"/>
      <c r="LSC137" s="58"/>
      <c r="LSD137" s="58"/>
      <c r="LSE137" s="58"/>
      <c r="LSF137" s="58"/>
      <c r="LSG137" s="58"/>
      <c r="LSH137" s="58"/>
      <c r="LSI137" s="58"/>
      <c r="LSJ137" s="58"/>
      <c r="LSK137" s="58"/>
      <c r="LSL137" s="58"/>
      <c r="LSM137" s="58"/>
      <c r="LSN137" s="58"/>
      <c r="LSO137" s="58"/>
      <c r="LSP137" s="58"/>
      <c r="LSQ137" s="58"/>
      <c r="LSR137" s="58"/>
      <c r="LSS137" s="58"/>
      <c r="LST137" s="58"/>
      <c r="LSU137" s="58"/>
      <c r="LSV137" s="58"/>
      <c r="LSW137" s="58"/>
      <c r="LSX137" s="58"/>
      <c r="LSY137" s="58"/>
      <c r="LSZ137" s="58"/>
      <c r="LTA137" s="58"/>
      <c r="LTB137" s="58"/>
      <c r="LTC137" s="58"/>
      <c r="LTD137" s="58"/>
      <c r="LTE137" s="58"/>
      <c r="LTF137" s="58"/>
      <c r="LTG137" s="58"/>
      <c r="LTH137" s="58"/>
      <c r="LTI137" s="58"/>
      <c r="LTJ137" s="58"/>
      <c r="LTK137" s="58"/>
      <c r="LTL137" s="58"/>
      <c r="LTM137" s="58"/>
      <c r="LTN137" s="58"/>
      <c r="LTO137" s="58"/>
      <c r="LTP137" s="58"/>
      <c r="LTQ137" s="58"/>
      <c r="LTR137" s="58"/>
      <c r="LTS137" s="58"/>
      <c r="LTT137" s="58"/>
      <c r="LTU137" s="58"/>
      <c r="LTV137" s="58"/>
      <c r="LTW137" s="58"/>
      <c r="LTX137" s="58"/>
      <c r="LTY137" s="58"/>
      <c r="LTZ137" s="58"/>
      <c r="LUA137" s="58"/>
      <c r="LUB137" s="58"/>
      <c r="LUC137" s="58"/>
      <c r="LUD137" s="58"/>
      <c r="LUE137" s="58"/>
      <c r="LUF137" s="58"/>
      <c r="LUG137" s="58"/>
      <c r="LUH137" s="58"/>
      <c r="LUI137" s="58"/>
      <c r="LUJ137" s="58"/>
      <c r="LUK137" s="58"/>
      <c r="LUL137" s="58"/>
      <c r="LUM137" s="58"/>
      <c r="LUN137" s="58"/>
      <c r="LUO137" s="58"/>
      <c r="LUP137" s="58"/>
      <c r="LUQ137" s="58"/>
      <c r="LUR137" s="58"/>
      <c r="LUS137" s="58"/>
      <c r="LUT137" s="58"/>
      <c r="LUU137" s="58"/>
      <c r="LUV137" s="58"/>
      <c r="LUW137" s="58"/>
      <c r="LUX137" s="58"/>
      <c r="LUY137" s="58"/>
      <c r="LUZ137" s="58"/>
      <c r="LVA137" s="58"/>
      <c r="LVB137" s="58"/>
      <c r="LVC137" s="58"/>
      <c r="LVD137" s="58"/>
      <c r="LVE137" s="58"/>
      <c r="LVF137" s="58"/>
      <c r="LVG137" s="58"/>
      <c r="LVH137" s="58"/>
      <c r="LVI137" s="58"/>
      <c r="LVJ137" s="58"/>
      <c r="LVK137" s="58"/>
      <c r="LVL137" s="58"/>
      <c r="LVM137" s="58"/>
      <c r="LVN137" s="58"/>
      <c r="LVO137" s="58"/>
      <c r="LVP137" s="58"/>
      <c r="LVQ137" s="58"/>
      <c r="LVR137" s="58"/>
      <c r="LVS137" s="58"/>
      <c r="LVT137" s="58"/>
      <c r="LVU137" s="58"/>
      <c r="LVV137" s="58"/>
      <c r="LVW137" s="58"/>
      <c r="LVX137" s="58"/>
      <c r="LVY137" s="58"/>
      <c r="LVZ137" s="58"/>
      <c r="LWA137" s="58"/>
      <c r="LWB137" s="58"/>
      <c r="LWC137" s="58"/>
      <c r="LWD137" s="58"/>
      <c r="LWE137" s="58"/>
      <c r="LWF137" s="58"/>
      <c r="LWG137" s="58"/>
      <c r="LWH137" s="58"/>
      <c r="LWI137" s="58"/>
      <c r="LWJ137" s="58"/>
      <c r="LWK137" s="58"/>
      <c r="LWL137" s="58"/>
      <c r="LWM137" s="58"/>
      <c r="LWN137" s="58"/>
      <c r="LWO137" s="58"/>
      <c r="LWP137" s="58"/>
      <c r="LWQ137" s="58"/>
      <c r="LWR137" s="58"/>
      <c r="LWS137" s="58"/>
      <c r="LWT137" s="58"/>
      <c r="LWU137" s="58"/>
      <c r="LWV137" s="58"/>
      <c r="LWW137" s="58"/>
      <c r="LWX137" s="58"/>
      <c r="LWY137" s="58"/>
      <c r="LWZ137" s="58"/>
      <c r="LXA137" s="58"/>
      <c r="LXB137" s="58"/>
      <c r="LXC137" s="58"/>
      <c r="LXD137" s="58"/>
      <c r="LXE137" s="58"/>
      <c r="LXF137" s="58"/>
      <c r="LXG137" s="58"/>
      <c r="LXH137" s="58"/>
      <c r="LXI137" s="58"/>
      <c r="LXJ137" s="58"/>
      <c r="LXK137" s="58"/>
      <c r="LXL137" s="58"/>
      <c r="LXM137" s="58"/>
      <c r="LXN137" s="58"/>
      <c r="LXO137" s="58"/>
      <c r="LXP137" s="58"/>
      <c r="LXQ137" s="58"/>
      <c r="LXR137" s="58"/>
      <c r="LXS137" s="58"/>
      <c r="LXT137" s="58"/>
      <c r="LXU137" s="58"/>
      <c r="LXV137" s="58"/>
      <c r="LXW137" s="58"/>
      <c r="LXX137" s="58"/>
      <c r="LXY137" s="58"/>
      <c r="LXZ137" s="58"/>
      <c r="LYA137" s="58"/>
      <c r="LYB137" s="58"/>
      <c r="LYC137" s="58"/>
      <c r="LYD137" s="58"/>
      <c r="LYE137" s="58"/>
      <c r="LYF137" s="58"/>
      <c r="LYG137" s="58"/>
      <c r="LYH137" s="58"/>
      <c r="LYI137" s="58"/>
      <c r="LYJ137" s="58"/>
      <c r="LYK137" s="58"/>
      <c r="LYL137" s="58"/>
      <c r="LYM137" s="58"/>
      <c r="LYN137" s="58"/>
      <c r="LYO137" s="58"/>
      <c r="LYP137" s="58"/>
      <c r="LYQ137" s="58"/>
      <c r="LYR137" s="58"/>
      <c r="LYS137" s="58"/>
      <c r="LYT137" s="58"/>
      <c r="LYU137" s="58"/>
      <c r="LYV137" s="58"/>
      <c r="LYW137" s="58"/>
      <c r="LYX137" s="58"/>
      <c r="LYY137" s="58"/>
      <c r="LYZ137" s="58"/>
      <c r="LZA137" s="58"/>
      <c r="LZB137" s="58"/>
      <c r="LZC137" s="58"/>
      <c r="LZD137" s="58"/>
      <c r="LZE137" s="58"/>
      <c r="LZF137" s="58"/>
      <c r="LZG137" s="58"/>
      <c r="LZH137" s="58"/>
      <c r="LZI137" s="58"/>
      <c r="LZJ137" s="58"/>
      <c r="LZK137" s="58"/>
      <c r="LZL137" s="58"/>
      <c r="LZM137" s="58"/>
      <c r="LZN137" s="58"/>
      <c r="LZO137" s="58"/>
      <c r="LZP137" s="58"/>
      <c r="LZQ137" s="58"/>
      <c r="LZR137" s="58"/>
      <c r="LZS137" s="58"/>
      <c r="LZT137" s="58"/>
      <c r="LZU137" s="58"/>
      <c r="LZV137" s="58"/>
      <c r="LZW137" s="58"/>
      <c r="LZX137" s="58"/>
      <c r="LZY137" s="58"/>
      <c r="LZZ137" s="58"/>
      <c r="MAA137" s="58"/>
      <c r="MAB137" s="58"/>
      <c r="MAC137" s="58"/>
      <c r="MAD137" s="58"/>
      <c r="MAE137" s="58"/>
      <c r="MAF137" s="58"/>
      <c r="MAG137" s="58"/>
      <c r="MAH137" s="58"/>
      <c r="MAI137" s="58"/>
      <c r="MAJ137" s="58"/>
      <c r="MAK137" s="58"/>
      <c r="MAL137" s="58"/>
      <c r="MAM137" s="58"/>
      <c r="MAN137" s="58"/>
      <c r="MAO137" s="58"/>
      <c r="MAP137" s="58"/>
      <c r="MAQ137" s="58"/>
      <c r="MAR137" s="58"/>
      <c r="MAS137" s="58"/>
      <c r="MAT137" s="58"/>
      <c r="MAU137" s="58"/>
      <c r="MAV137" s="58"/>
      <c r="MAW137" s="58"/>
      <c r="MAX137" s="58"/>
      <c r="MAY137" s="58"/>
      <c r="MAZ137" s="58"/>
      <c r="MBA137" s="58"/>
      <c r="MBB137" s="58"/>
      <c r="MBC137" s="58"/>
      <c r="MBD137" s="58"/>
      <c r="MBE137" s="58"/>
      <c r="MBF137" s="58"/>
      <c r="MBG137" s="58"/>
      <c r="MBH137" s="58"/>
      <c r="MBI137" s="58"/>
      <c r="MBJ137" s="58"/>
      <c r="MBK137" s="58"/>
      <c r="MBL137" s="58"/>
      <c r="MBM137" s="58"/>
      <c r="MBN137" s="58"/>
      <c r="MBO137" s="58"/>
      <c r="MBP137" s="58"/>
      <c r="MBQ137" s="58"/>
      <c r="MBR137" s="58"/>
      <c r="MBS137" s="58"/>
      <c r="MBT137" s="58"/>
      <c r="MBU137" s="58"/>
      <c r="MBV137" s="58"/>
      <c r="MBW137" s="58"/>
      <c r="MBX137" s="58"/>
      <c r="MBY137" s="58"/>
      <c r="MBZ137" s="58"/>
      <c r="MCA137" s="58"/>
      <c r="MCB137" s="58"/>
      <c r="MCC137" s="58"/>
      <c r="MCD137" s="58"/>
      <c r="MCE137" s="58"/>
      <c r="MCF137" s="58"/>
      <c r="MCG137" s="58"/>
      <c r="MCH137" s="58"/>
      <c r="MCI137" s="58"/>
      <c r="MCJ137" s="58"/>
      <c r="MCK137" s="58"/>
      <c r="MCL137" s="58"/>
      <c r="MCM137" s="58"/>
      <c r="MCN137" s="58"/>
      <c r="MCO137" s="58"/>
      <c r="MCP137" s="58"/>
      <c r="MCQ137" s="58"/>
      <c r="MCR137" s="58"/>
      <c r="MCS137" s="58"/>
      <c r="MCT137" s="58"/>
      <c r="MCU137" s="58"/>
      <c r="MCV137" s="58"/>
      <c r="MCW137" s="58"/>
      <c r="MCX137" s="58"/>
      <c r="MCY137" s="58"/>
      <c r="MCZ137" s="58"/>
      <c r="MDA137" s="58"/>
      <c r="MDB137" s="58"/>
      <c r="MDC137" s="58"/>
      <c r="MDD137" s="58"/>
      <c r="MDE137" s="58"/>
      <c r="MDF137" s="58"/>
      <c r="MDG137" s="58"/>
      <c r="MDH137" s="58"/>
      <c r="MDI137" s="58"/>
      <c r="MDJ137" s="58"/>
      <c r="MDK137" s="58"/>
      <c r="MDL137" s="58"/>
      <c r="MDM137" s="58"/>
      <c r="MDN137" s="58"/>
      <c r="MDO137" s="58"/>
      <c r="MDP137" s="58"/>
      <c r="MDQ137" s="58"/>
      <c r="MDR137" s="58"/>
      <c r="MDS137" s="58"/>
      <c r="MDT137" s="58"/>
      <c r="MDU137" s="58"/>
      <c r="MDV137" s="58"/>
      <c r="MDW137" s="58"/>
      <c r="MDX137" s="58"/>
      <c r="MDY137" s="58"/>
      <c r="MDZ137" s="58"/>
      <c r="MEA137" s="58"/>
      <c r="MEB137" s="58"/>
      <c r="MEC137" s="58"/>
      <c r="MED137" s="58"/>
      <c r="MEE137" s="58"/>
      <c r="MEF137" s="58"/>
      <c r="MEG137" s="58"/>
      <c r="MEH137" s="58"/>
      <c r="MEI137" s="58"/>
      <c r="MEJ137" s="58"/>
      <c r="MEK137" s="58"/>
      <c r="MEL137" s="58"/>
      <c r="MEM137" s="58"/>
      <c r="MEN137" s="58"/>
      <c r="MEO137" s="58"/>
      <c r="MEP137" s="58"/>
      <c r="MEQ137" s="58"/>
      <c r="MER137" s="58"/>
      <c r="MES137" s="58"/>
      <c r="MET137" s="58"/>
      <c r="MEU137" s="58"/>
      <c r="MEV137" s="58"/>
      <c r="MEW137" s="58"/>
      <c r="MEX137" s="58"/>
      <c r="MEY137" s="58"/>
      <c r="MEZ137" s="58"/>
      <c r="MFA137" s="58"/>
      <c r="MFB137" s="58"/>
      <c r="MFC137" s="58"/>
      <c r="MFD137" s="58"/>
      <c r="MFE137" s="58"/>
      <c r="MFF137" s="58"/>
      <c r="MFG137" s="58"/>
      <c r="MFH137" s="58"/>
      <c r="MFI137" s="58"/>
      <c r="MFJ137" s="58"/>
      <c r="MFK137" s="58"/>
      <c r="MFL137" s="58"/>
      <c r="MFM137" s="58"/>
      <c r="MFN137" s="58"/>
      <c r="MFO137" s="58"/>
      <c r="MFP137" s="58"/>
      <c r="MFQ137" s="58"/>
      <c r="MFR137" s="58"/>
      <c r="MFS137" s="58"/>
      <c r="MFT137" s="58"/>
      <c r="MFU137" s="58"/>
      <c r="MFV137" s="58"/>
      <c r="MFW137" s="58"/>
      <c r="MFX137" s="58"/>
      <c r="MFY137" s="58"/>
      <c r="MFZ137" s="58"/>
      <c r="MGA137" s="58"/>
      <c r="MGB137" s="58"/>
      <c r="MGC137" s="58"/>
      <c r="MGD137" s="58"/>
      <c r="MGE137" s="58"/>
      <c r="MGF137" s="58"/>
      <c r="MGG137" s="58"/>
      <c r="MGH137" s="58"/>
      <c r="MGI137" s="58"/>
      <c r="MGJ137" s="58"/>
      <c r="MGK137" s="58"/>
      <c r="MGL137" s="58"/>
      <c r="MGM137" s="58"/>
      <c r="MGN137" s="58"/>
      <c r="MGO137" s="58"/>
      <c r="MGP137" s="58"/>
      <c r="MGQ137" s="58"/>
      <c r="MGR137" s="58"/>
      <c r="MGS137" s="58"/>
      <c r="MGT137" s="58"/>
      <c r="MGU137" s="58"/>
      <c r="MGV137" s="58"/>
      <c r="MGW137" s="58"/>
      <c r="MGX137" s="58"/>
      <c r="MGY137" s="58"/>
      <c r="MGZ137" s="58"/>
      <c r="MHA137" s="58"/>
      <c r="MHB137" s="58"/>
      <c r="MHC137" s="58"/>
      <c r="MHD137" s="58"/>
      <c r="MHE137" s="58"/>
      <c r="MHF137" s="58"/>
      <c r="MHG137" s="58"/>
      <c r="MHH137" s="58"/>
      <c r="MHI137" s="58"/>
      <c r="MHJ137" s="58"/>
      <c r="MHK137" s="58"/>
      <c r="MHL137" s="58"/>
      <c r="MHM137" s="58"/>
      <c r="MHN137" s="58"/>
      <c r="MHO137" s="58"/>
      <c r="MHP137" s="58"/>
      <c r="MHQ137" s="58"/>
      <c r="MHR137" s="58"/>
      <c r="MHS137" s="58"/>
      <c r="MHT137" s="58"/>
      <c r="MHU137" s="58"/>
      <c r="MHV137" s="58"/>
      <c r="MHW137" s="58"/>
      <c r="MHX137" s="58"/>
      <c r="MHY137" s="58"/>
      <c r="MHZ137" s="58"/>
      <c r="MIA137" s="58"/>
      <c r="MIB137" s="58"/>
      <c r="MIC137" s="58"/>
      <c r="MID137" s="58"/>
      <c r="MIE137" s="58"/>
      <c r="MIF137" s="58"/>
      <c r="MIG137" s="58"/>
      <c r="MIH137" s="58"/>
      <c r="MII137" s="58"/>
      <c r="MIJ137" s="58"/>
      <c r="MIK137" s="58"/>
      <c r="MIL137" s="58"/>
      <c r="MIM137" s="58"/>
      <c r="MIN137" s="58"/>
      <c r="MIO137" s="58"/>
      <c r="MIP137" s="58"/>
      <c r="MIQ137" s="58"/>
      <c r="MIR137" s="58"/>
      <c r="MIS137" s="58"/>
      <c r="MIT137" s="58"/>
      <c r="MIU137" s="58"/>
      <c r="MIV137" s="58"/>
      <c r="MIW137" s="58"/>
      <c r="MIX137" s="58"/>
      <c r="MIY137" s="58"/>
      <c r="MIZ137" s="58"/>
      <c r="MJA137" s="58"/>
      <c r="MJB137" s="58"/>
      <c r="MJC137" s="58"/>
      <c r="MJD137" s="58"/>
      <c r="MJE137" s="58"/>
      <c r="MJF137" s="58"/>
      <c r="MJG137" s="58"/>
      <c r="MJH137" s="58"/>
      <c r="MJI137" s="58"/>
      <c r="MJJ137" s="58"/>
      <c r="MJK137" s="58"/>
      <c r="MJL137" s="58"/>
      <c r="MJM137" s="58"/>
      <c r="MJN137" s="58"/>
      <c r="MJO137" s="58"/>
      <c r="MJP137" s="58"/>
      <c r="MJQ137" s="58"/>
      <c r="MJR137" s="58"/>
      <c r="MJS137" s="58"/>
      <c r="MJT137" s="58"/>
      <c r="MJU137" s="58"/>
      <c r="MJV137" s="58"/>
      <c r="MJW137" s="58"/>
      <c r="MJX137" s="58"/>
      <c r="MJY137" s="58"/>
      <c r="MJZ137" s="58"/>
      <c r="MKA137" s="58"/>
      <c r="MKB137" s="58"/>
      <c r="MKC137" s="58"/>
      <c r="MKD137" s="58"/>
      <c r="MKE137" s="58"/>
      <c r="MKF137" s="58"/>
      <c r="MKG137" s="58"/>
      <c r="MKH137" s="58"/>
      <c r="MKI137" s="58"/>
      <c r="MKJ137" s="58"/>
      <c r="MKK137" s="58"/>
      <c r="MKL137" s="58"/>
      <c r="MKM137" s="58"/>
      <c r="MKN137" s="58"/>
      <c r="MKO137" s="58"/>
      <c r="MKP137" s="58"/>
      <c r="MKQ137" s="58"/>
      <c r="MKR137" s="58"/>
      <c r="MKS137" s="58"/>
      <c r="MKT137" s="58"/>
      <c r="MKU137" s="58"/>
      <c r="MKV137" s="58"/>
      <c r="MKW137" s="58"/>
      <c r="MKX137" s="58"/>
      <c r="MKY137" s="58"/>
      <c r="MKZ137" s="58"/>
      <c r="MLA137" s="58"/>
      <c r="MLB137" s="58"/>
      <c r="MLC137" s="58"/>
      <c r="MLD137" s="58"/>
      <c r="MLE137" s="58"/>
      <c r="MLF137" s="58"/>
      <c r="MLG137" s="58"/>
      <c r="MLH137" s="58"/>
      <c r="MLI137" s="58"/>
      <c r="MLJ137" s="58"/>
      <c r="MLK137" s="58"/>
      <c r="MLL137" s="58"/>
      <c r="MLM137" s="58"/>
      <c r="MLN137" s="58"/>
      <c r="MLO137" s="58"/>
      <c r="MLP137" s="58"/>
      <c r="MLQ137" s="58"/>
      <c r="MLR137" s="58"/>
      <c r="MLS137" s="58"/>
      <c r="MLT137" s="58"/>
      <c r="MLU137" s="58"/>
      <c r="MLV137" s="58"/>
      <c r="MLW137" s="58"/>
      <c r="MLX137" s="58"/>
      <c r="MLY137" s="58"/>
      <c r="MLZ137" s="58"/>
      <c r="MMA137" s="58"/>
      <c r="MMB137" s="58"/>
      <c r="MMC137" s="58"/>
      <c r="MMD137" s="58"/>
      <c r="MME137" s="58"/>
      <c r="MMF137" s="58"/>
      <c r="MMG137" s="58"/>
      <c r="MMH137" s="58"/>
      <c r="MMI137" s="58"/>
      <c r="MMJ137" s="58"/>
      <c r="MMK137" s="58"/>
      <c r="MML137" s="58"/>
      <c r="MMM137" s="58"/>
      <c r="MMN137" s="58"/>
      <c r="MMO137" s="58"/>
      <c r="MMP137" s="58"/>
      <c r="MMQ137" s="58"/>
      <c r="MMR137" s="58"/>
      <c r="MMS137" s="58"/>
      <c r="MMT137" s="58"/>
      <c r="MMU137" s="58"/>
      <c r="MMV137" s="58"/>
      <c r="MMW137" s="58"/>
      <c r="MMX137" s="58"/>
      <c r="MMY137" s="58"/>
      <c r="MMZ137" s="58"/>
      <c r="MNA137" s="58"/>
      <c r="MNB137" s="58"/>
      <c r="MNC137" s="58"/>
      <c r="MND137" s="58"/>
      <c r="MNE137" s="58"/>
      <c r="MNF137" s="58"/>
      <c r="MNG137" s="58"/>
      <c r="MNH137" s="58"/>
      <c r="MNI137" s="58"/>
      <c r="MNJ137" s="58"/>
      <c r="MNK137" s="58"/>
      <c r="MNL137" s="58"/>
      <c r="MNM137" s="58"/>
      <c r="MNN137" s="58"/>
      <c r="MNO137" s="58"/>
      <c r="MNP137" s="58"/>
      <c r="MNQ137" s="58"/>
      <c r="MNR137" s="58"/>
      <c r="MNS137" s="58"/>
      <c r="MNT137" s="58"/>
      <c r="MNU137" s="58"/>
      <c r="MNV137" s="58"/>
      <c r="MNW137" s="58"/>
      <c r="MNX137" s="58"/>
      <c r="MNY137" s="58"/>
      <c r="MNZ137" s="58"/>
      <c r="MOA137" s="58"/>
      <c r="MOB137" s="58"/>
      <c r="MOC137" s="58"/>
      <c r="MOD137" s="58"/>
      <c r="MOE137" s="58"/>
      <c r="MOF137" s="58"/>
      <c r="MOG137" s="58"/>
      <c r="MOH137" s="58"/>
      <c r="MOI137" s="58"/>
      <c r="MOJ137" s="58"/>
      <c r="MOK137" s="58"/>
      <c r="MOL137" s="58"/>
      <c r="MOM137" s="58"/>
      <c r="MON137" s="58"/>
      <c r="MOO137" s="58"/>
      <c r="MOP137" s="58"/>
      <c r="MOQ137" s="58"/>
      <c r="MOR137" s="58"/>
      <c r="MOS137" s="58"/>
      <c r="MOT137" s="58"/>
      <c r="MOU137" s="58"/>
      <c r="MOV137" s="58"/>
      <c r="MOW137" s="58"/>
      <c r="MOX137" s="58"/>
      <c r="MOY137" s="58"/>
      <c r="MOZ137" s="58"/>
      <c r="MPA137" s="58"/>
      <c r="MPB137" s="58"/>
      <c r="MPC137" s="58"/>
      <c r="MPD137" s="58"/>
      <c r="MPE137" s="58"/>
      <c r="MPF137" s="58"/>
      <c r="MPG137" s="58"/>
      <c r="MPH137" s="58"/>
      <c r="MPI137" s="58"/>
      <c r="MPJ137" s="58"/>
      <c r="MPK137" s="58"/>
      <c r="MPL137" s="58"/>
      <c r="MPM137" s="58"/>
      <c r="MPN137" s="58"/>
      <c r="MPO137" s="58"/>
      <c r="MPP137" s="58"/>
      <c r="MPQ137" s="58"/>
      <c r="MPR137" s="58"/>
      <c r="MPS137" s="58"/>
      <c r="MPT137" s="58"/>
      <c r="MPU137" s="58"/>
      <c r="MPV137" s="58"/>
      <c r="MPW137" s="58"/>
      <c r="MPX137" s="58"/>
      <c r="MPY137" s="58"/>
      <c r="MPZ137" s="58"/>
      <c r="MQA137" s="58"/>
      <c r="MQB137" s="58"/>
      <c r="MQC137" s="58"/>
      <c r="MQD137" s="58"/>
      <c r="MQE137" s="58"/>
      <c r="MQF137" s="58"/>
      <c r="MQG137" s="58"/>
      <c r="MQH137" s="58"/>
      <c r="MQI137" s="58"/>
      <c r="MQJ137" s="58"/>
      <c r="MQK137" s="58"/>
      <c r="MQL137" s="58"/>
      <c r="MQM137" s="58"/>
      <c r="MQN137" s="58"/>
      <c r="MQO137" s="58"/>
      <c r="MQP137" s="58"/>
      <c r="MQQ137" s="58"/>
      <c r="MQR137" s="58"/>
      <c r="MQS137" s="58"/>
      <c r="MQT137" s="58"/>
      <c r="MQU137" s="58"/>
      <c r="MQV137" s="58"/>
      <c r="MQW137" s="58"/>
      <c r="MQX137" s="58"/>
      <c r="MQY137" s="58"/>
      <c r="MQZ137" s="58"/>
      <c r="MRA137" s="58"/>
      <c r="MRB137" s="58"/>
      <c r="MRC137" s="58"/>
      <c r="MRD137" s="58"/>
      <c r="MRE137" s="58"/>
      <c r="MRF137" s="58"/>
      <c r="MRG137" s="58"/>
      <c r="MRH137" s="58"/>
      <c r="MRI137" s="58"/>
      <c r="MRJ137" s="58"/>
      <c r="MRK137" s="58"/>
      <c r="MRL137" s="58"/>
      <c r="MRM137" s="58"/>
      <c r="MRN137" s="58"/>
      <c r="MRO137" s="58"/>
      <c r="MRP137" s="58"/>
      <c r="MRQ137" s="58"/>
      <c r="MRR137" s="58"/>
      <c r="MRS137" s="58"/>
      <c r="MRT137" s="58"/>
      <c r="MRU137" s="58"/>
      <c r="MRV137" s="58"/>
      <c r="MRW137" s="58"/>
      <c r="MRX137" s="58"/>
      <c r="MRY137" s="58"/>
      <c r="MRZ137" s="58"/>
      <c r="MSA137" s="58"/>
      <c r="MSB137" s="58"/>
      <c r="MSC137" s="58"/>
      <c r="MSD137" s="58"/>
      <c r="MSE137" s="58"/>
      <c r="MSF137" s="58"/>
      <c r="MSG137" s="58"/>
      <c r="MSH137" s="58"/>
      <c r="MSI137" s="58"/>
      <c r="MSJ137" s="58"/>
      <c r="MSK137" s="58"/>
      <c r="MSL137" s="58"/>
      <c r="MSM137" s="58"/>
      <c r="MSN137" s="58"/>
      <c r="MSO137" s="58"/>
      <c r="MSP137" s="58"/>
      <c r="MSQ137" s="58"/>
      <c r="MSR137" s="58"/>
      <c r="MSS137" s="58"/>
      <c r="MST137" s="58"/>
      <c r="MSU137" s="58"/>
      <c r="MSV137" s="58"/>
      <c r="MSW137" s="58"/>
      <c r="MSX137" s="58"/>
      <c r="MSY137" s="58"/>
      <c r="MSZ137" s="58"/>
      <c r="MTA137" s="58"/>
      <c r="MTB137" s="58"/>
      <c r="MTC137" s="58"/>
      <c r="MTD137" s="58"/>
      <c r="MTE137" s="58"/>
      <c r="MTF137" s="58"/>
      <c r="MTG137" s="58"/>
      <c r="MTH137" s="58"/>
      <c r="MTI137" s="58"/>
      <c r="MTJ137" s="58"/>
      <c r="MTK137" s="58"/>
      <c r="MTL137" s="58"/>
      <c r="MTM137" s="58"/>
      <c r="MTN137" s="58"/>
      <c r="MTO137" s="58"/>
      <c r="MTP137" s="58"/>
      <c r="MTQ137" s="58"/>
      <c r="MTR137" s="58"/>
      <c r="MTS137" s="58"/>
      <c r="MTT137" s="58"/>
      <c r="MTU137" s="58"/>
      <c r="MTV137" s="58"/>
      <c r="MTW137" s="58"/>
      <c r="MTX137" s="58"/>
      <c r="MTY137" s="58"/>
      <c r="MTZ137" s="58"/>
      <c r="MUA137" s="58"/>
      <c r="MUB137" s="58"/>
      <c r="MUC137" s="58"/>
      <c r="MUD137" s="58"/>
      <c r="MUE137" s="58"/>
      <c r="MUF137" s="58"/>
      <c r="MUG137" s="58"/>
      <c r="MUH137" s="58"/>
      <c r="MUI137" s="58"/>
      <c r="MUJ137" s="58"/>
      <c r="MUK137" s="58"/>
      <c r="MUL137" s="58"/>
      <c r="MUM137" s="58"/>
      <c r="MUN137" s="58"/>
      <c r="MUO137" s="58"/>
      <c r="MUP137" s="58"/>
      <c r="MUQ137" s="58"/>
      <c r="MUR137" s="58"/>
      <c r="MUS137" s="58"/>
      <c r="MUT137" s="58"/>
      <c r="MUU137" s="58"/>
      <c r="MUV137" s="58"/>
      <c r="MUW137" s="58"/>
      <c r="MUX137" s="58"/>
      <c r="MUY137" s="58"/>
      <c r="MUZ137" s="58"/>
      <c r="MVA137" s="58"/>
      <c r="MVB137" s="58"/>
      <c r="MVC137" s="58"/>
      <c r="MVD137" s="58"/>
      <c r="MVE137" s="58"/>
      <c r="MVF137" s="58"/>
      <c r="MVG137" s="58"/>
      <c r="MVH137" s="58"/>
      <c r="MVI137" s="58"/>
      <c r="MVJ137" s="58"/>
      <c r="MVK137" s="58"/>
      <c r="MVL137" s="58"/>
      <c r="MVM137" s="58"/>
      <c r="MVN137" s="58"/>
      <c r="MVO137" s="58"/>
      <c r="MVP137" s="58"/>
      <c r="MVQ137" s="58"/>
      <c r="MVR137" s="58"/>
      <c r="MVS137" s="58"/>
      <c r="MVT137" s="58"/>
      <c r="MVU137" s="58"/>
      <c r="MVV137" s="58"/>
      <c r="MVW137" s="58"/>
      <c r="MVX137" s="58"/>
      <c r="MVY137" s="58"/>
      <c r="MVZ137" s="58"/>
      <c r="MWA137" s="58"/>
      <c r="MWB137" s="58"/>
      <c r="MWC137" s="58"/>
      <c r="MWD137" s="58"/>
      <c r="MWE137" s="58"/>
      <c r="MWF137" s="58"/>
      <c r="MWG137" s="58"/>
      <c r="MWH137" s="58"/>
      <c r="MWI137" s="58"/>
      <c r="MWJ137" s="58"/>
      <c r="MWK137" s="58"/>
      <c r="MWL137" s="58"/>
      <c r="MWM137" s="58"/>
      <c r="MWN137" s="58"/>
      <c r="MWO137" s="58"/>
      <c r="MWP137" s="58"/>
      <c r="MWQ137" s="58"/>
      <c r="MWR137" s="58"/>
      <c r="MWS137" s="58"/>
      <c r="MWT137" s="58"/>
      <c r="MWU137" s="58"/>
      <c r="MWV137" s="58"/>
      <c r="MWW137" s="58"/>
      <c r="MWX137" s="58"/>
      <c r="MWY137" s="58"/>
      <c r="MWZ137" s="58"/>
      <c r="MXA137" s="58"/>
      <c r="MXB137" s="58"/>
      <c r="MXC137" s="58"/>
      <c r="MXD137" s="58"/>
      <c r="MXE137" s="58"/>
      <c r="MXF137" s="58"/>
      <c r="MXG137" s="58"/>
      <c r="MXH137" s="58"/>
      <c r="MXI137" s="58"/>
      <c r="MXJ137" s="58"/>
      <c r="MXK137" s="58"/>
      <c r="MXL137" s="58"/>
      <c r="MXM137" s="58"/>
      <c r="MXN137" s="58"/>
      <c r="MXO137" s="58"/>
      <c r="MXP137" s="58"/>
      <c r="MXQ137" s="58"/>
      <c r="MXR137" s="58"/>
      <c r="MXS137" s="58"/>
      <c r="MXT137" s="58"/>
      <c r="MXU137" s="58"/>
      <c r="MXV137" s="58"/>
      <c r="MXW137" s="58"/>
      <c r="MXX137" s="58"/>
      <c r="MXY137" s="58"/>
      <c r="MXZ137" s="58"/>
      <c r="MYA137" s="58"/>
      <c r="MYB137" s="58"/>
      <c r="MYC137" s="58"/>
      <c r="MYD137" s="58"/>
      <c r="MYE137" s="58"/>
      <c r="MYF137" s="58"/>
      <c r="MYG137" s="58"/>
      <c r="MYH137" s="58"/>
      <c r="MYI137" s="58"/>
      <c r="MYJ137" s="58"/>
      <c r="MYK137" s="58"/>
      <c r="MYL137" s="58"/>
      <c r="MYM137" s="58"/>
      <c r="MYN137" s="58"/>
      <c r="MYO137" s="58"/>
      <c r="MYP137" s="58"/>
      <c r="MYQ137" s="58"/>
      <c r="MYR137" s="58"/>
      <c r="MYS137" s="58"/>
      <c r="MYT137" s="58"/>
      <c r="MYU137" s="58"/>
      <c r="MYV137" s="58"/>
      <c r="MYW137" s="58"/>
      <c r="MYX137" s="58"/>
      <c r="MYY137" s="58"/>
      <c r="MYZ137" s="58"/>
      <c r="MZA137" s="58"/>
      <c r="MZB137" s="58"/>
      <c r="MZC137" s="58"/>
      <c r="MZD137" s="58"/>
      <c r="MZE137" s="58"/>
      <c r="MZF137" s="58"/>
      <c r="MZG137" s="58"/>
      <c r="MZH137" s="58"/>
      <c r="MZI137" s="58"/>
      <c r="MZJ137" s="58"/>
      <c r="MZK137" s="58"/>
      <c r="MZL137" s="58"/>
      <c r="MZM137" s="58"/>
      <c r="MZN137" s="58"/>
      <c r="MZO137" s="58"/>
      <c r="MZP137" s="58"/>
      <c r="MZQ137" s="58"/>
      <c r="MZR137" s="58"/>
      <c r="MZS137" s="58"/>
      <c r="MZT137" s="58"/>
      <c r="MZU137" s="58"/>
      <c r="MZV137" s="58"/>
      <c r="MZW137" s="58"/>
      <c r="MZX137" s="58"/>
      <c r="MZY137" s="58"/>
      <c r="MZZ137" s="58"/>
      <c r="NAA137" s="58"/>
      <c r="NAB137" s="58"/>
      <c r="NAC137" s="58"/>
      <c r="NAD137" s="58"/>
      <c r="NAE137" s="58"/>
      <c r="NAF137" s="58"/>
      <c r="NAG137" s="58"/>
      <c r="NAH137" s="58"/>
      <c r="NAI137" s="58"/>
      <c r="NAJ137" s="58"/>
      <c r="NAK137" s="58"/>
      <c r="NAL137" s="58"/>
      <c r="NAM137" s="58"/>
      <c r="NAN137" s="58"/>
      <c r="NAO137" s="58"/>
      <c r="NAP137" s="58"/>
      <c r="NAQ137" s="58"/>
      <c r="NAR137" s="58"/>
      <c r="NAS137" s="58"/>
      <c r="NAT137" s="58"/>
      <c r="NAU137" s="58"/>
      <c r="NAV137" s="58"/>
      <c r="NAW137" s="58"/>
      <c r="NAX137" s="58"/>
      <c r="NAY137" s="58"/>
      <c r="NAZ137" s="58"/>
      <c r="NBA137" s="58"/>
      <c r="NBB137" s="58"/>
      <c r="NBC137" s="58"/>
      <c r="NBD137" s="58"/>
      <c r="NBE137" s="58"/>
      <c r="NBF137" s="58"/>
      <c r="NBG137" s="58"/>
      <c r="NBH137" s="58"/>
      <c r="NBI137" s="58"/>
      <c r="NBJ137" s="58"/>
      <c r="NBK137" s="58"/>
      <c r="NBL137" s="58"/>
      <c r="NBM137" s="58"/>
      <c r="NBN137" s="58"/>
      <c r="NBO137" s="58"/>
      <c r="NBP137" s="58"/>
      <c r="NBQ137" s="58"/>
      <c r="NBR137" s="58"/>
      <c r="NBS137" s="58"/>
      <c r="NBT137" s="58"/>
      <c r="NBU137" s="58"/>
      <c r="NBV137" s="58"/>
      <c r="NBW137" s="58"/>
      <c r="NBX137" s="58"/>
      <c r="NBY137" s="58"/>
      <c r="NBZ137" s="58"/>
      <c r="NCA137" s="58"/>
      <c r="NCB137" s="58"/>
      <c r="NCC137" s="58"/>
      <c r="NCD137" s="58"/>
      <c r="NCE137" s="58"/>
      <c r="NCF137" s="58"/>
      <c r="NCG137" s="58"/>
      <c r="NCH137" s="58"/>
      <c r="NCI137" s="58"/>
      <c r="NCJ137" s="58"/>
      <c r="NCK137" s="58"/>
      <c r="NCL137" s="58"/>
      <c r="NCM137" s="58"/>
      <c r="NCN137" s="58"/>
      <c r="NCO137" s="58"/>
      <c r="NCP137" s="58"/>
      <c r="NCQ137" s="58"/>
      <c r="NCR137" s="58"/>
      <c r="NCS137" s="58"/>
      <c r="NCT137" s="58"/>
      <c r="NCU137" s="58"/>
      <c r="NCV137" s="58"/>
      <c r="NCW137" s="58"/>
      <c r="NCX137" s="58"/>
      <c r="NCY137" s="58"/>
      <c r="NCZ137" s="58"/>
      <c r="NDA137" s="58"/>
      <c r="NDB137" s="58"/>
      <c r="NDC137" s="58"/>
      <c r="NDD137" s="58"/>
      <c r="NDE137" s="58"/>
      <c r="NDF137" s="58"/>
      <c r="NDG137" s="58"/>
      <c r="NDH137" s="58"/>
      <c r="NDI137" s="58"/>
      <c r="NDJ137" s="58"/>
      <c r="NDK137" s="58"/>
      <c r="NDL137" s="58"/>
      <c r="NDM137" s="58"/>
      <c r="NDN137" s="58"/>
      <c r="NDO137" s="58"/>
      <c r="NDP137" s="58"/>
      <c r="NDQ137" s="58"/>
      <c r="NDR137" s="58"/>
      <c r="NDS137" s="58"/>
      <c r="NDT137" s="58"/>
      <c r="NDU137" s="58"/>
      <c r="NDV137" s="58"/>
      <c r="NDW137" s="58"/>
      <c r="NDX137" s="58"/>
      <c r="NDY137" s="58"/>
      <c r="NDZ137" s="58"/>
      <c r="NEA137" s="58"/>
      <c r="NEB137" s="58"/>
      <c r="NEC137" s="58"/>
      <c r="NED137" s="58"/>
      <c r="NEE137" s="58"/>
      <c r="NEF137" s="58"/>
      <c r="NEG137" s="58"/>
      <c r="NEH137" s="58"/>
      <c r="NEI137" s="58"/>
      <c r="NEJ137" s="58"/>
      <c r="NEK137" s="58"/>
      <c r="NEL137" s="58"/>
      <c r="NEM137" s="58"/>
      <c r="NEN137" s="58"/>
      <c r="NEO137" s="58"/>
      <c r="NEP137" s="58"/>
      <c r="NEQ137" s="58"/>
      <c r="NER137" s="58"/>
      <c r="NES137" s="58"/>
      <c r="NET137" s="58"/>
      <c r="NEU137" s="58"/>
      <c r="NEV137" s="58"/>
      <c r="NEW137" s="58"/>
      <c r="NEX137" s="58"/>
      <c r="NEY137" s="58"/>
      <c r="NEZ137" s="58"/>
      <c r="NFA137" s="58"/>
      <c r="NFB137" s="58"/>
      <c r="NFC137" s="58"/>
      <c r="NFD137" s="58"/>
      <c r="NFE137" s="58"/>
      <c r="NFF137" s="58"/>
      <c r="NFG137" s="58"/>
      <c r="NFH137" s="58"/>
      <c r="NFI137" s="58"/>
      <c r="NFJ137" s="58"/>
      <c r="NFK137" s="58"/>
      <c r="NFL137" s="58"/>
      <c r="NFM137" s="58"/>
      <c r="NFN137" s="58"/>
      <c r="NFO137" s="58"/>
      <c r="NFP137" s="58"/>
      <c r="NFQ137" s="58"/>
      <c r="NFR137" s="58"/>
      <c r="NFS137" s="58"/>
      <c r="NFT137" s="58"/>
      <c r="NFU137" s="58"/>
      <c r="NFV137" s="58"/>
      <c r="NFW137" s="58"/>
      <c r="NFX137" s="58"/>
      <c r="NFY137" s="58"/>
      <c r="NFZ137" s="58"/>
      <c r="NGA137" s="58"/>
      <c r="NGB137" s="58"/>
      <c r="NGC137" s="58"/>
      <c r="NGD137" s="58"/>
      <c r="NGE137" s="58"/>
      <c r="NGF137" s="58"/>
      <c r="NGG137" s="58"/>
      <c r="NGH137" s="58"/>
      <c r="NGI137" s="58"/>
      <c r="NGJ137" s="58"/>
      <c r="NGK137" s="58"/>
      <c r="NGL137" s="58"/>
      <c r="NGM137" s="58"/>
      <c r="NGN137" s="58"/>
      <c r="NGO137" s="58"/>
      <c r="NGP137" s="58"/>
      <c r="NGQ137" s="58"/>
      <c r="NGR137" s="58"/>
      <c r="NGS137" s="58"/>
      <c r="NGT137" s="58"/>
      <c r="NGU137" s="58"/>
      <c r="NGV137" s="58"/>
      <c r="NGW137" s="58"/>
      <c r="NGX137" s="58"/>
      <c r="NGY137" s="58"/>
      <c r="NGZ137" s="58"/>
      <c r="NHA137" s="58"/>
      <c r="NHB137" s="58"/>
      <c r="NHC137" s="58"/>
      <c r="NHD137" s="58"/>
      <c r="NHE137" s="58"/>
      <c r="NHF137" s="58"/>
      <c r="NHG137" s="58"/>
      <c r="NHH137" s="58"/>
      <c r="NHI137" s="58"/>
      <c r="NHJ137" s="58"/>
      <c r="NHK137" s="58"/>
      <c r="NHL137" s="58"/>
      <c r="NHM137" s="58"/>
      <c r="NHN137" s="58"/>
      <c r="NHO137" s="58"/>
      <c r="NHP137" s="58"/>
      <c r="NHQ137" s="58"/>
      <c r="NHR137" s="58"/>
      <c r="NHS137" s="58"/>
      <c r="NHT137" s="58"/>
      <c r="NHU137" s="58"/>
      <c r="NHV137" s="58"/>
      <c r="NHW137" s="58"/>
      <c r="NHX137" s="58"/>
      <c r="NHY137" s="58"/>
      <c r="NHZ137" s="58"/>
      <c r="NIA137" s="58"/>
      <c r="NIB137" s="58"/>
      <c r="NIC137" s="58"/>
      <c r="NID137" s="58"/>
      <c r="NIE137" s="58"/>
      <c r="NIF137" s="58"/>
      <c r="NIG137" s="58"/>
      <c r="NIH137" s="58"/>
      <c r="NII137" s="58"/>
      <c r="NIJ137" s="58"/>
      <c r="NIK137" s="58"/>
      <c r="NIL137" s="58"/>
      <c r="NIM137" s="58"/>
      <c r="NIN137" s="58"/>
      <c r="NIO137" s="58"/>
      <c r="NIP137" s="58"/>
      <c r="NIQ137" s="58"/>
      <c r="NIR137" s="58"/>
      <c r="NIS137" s="58"/>
      <c r="NIT137" s="58"/>
      <c r="NIU137" s="58"/>
      <c r="NIV137" s="58"/>
      <c r="NIW137" s="58"/>
      <c r="NIX137" s="58"/>
      <c r="NIY137" s="58"/>
      <c r="NIZ137" s="58"/>
      <c r="NJA137" s="58"/>
      <c r="NJB137" s="58"/>
      <c r="NJC137" s="58"/>
      <c r="NJD137" s="58"/>
      <c r="NJE137" s="58"/>
      <c r="NJF137" s="58"/>
      <c r="NJG137" s="58"/>
      <c r="NJH137" s="58"/>
      <c r="NJI137" s="58"/>
      <c r="NJJ137" s="58"/>
      <c r="NJK137" s="58"/>
      <c r="NJL137" s="58"/>
      <c r="NJM137" s="58"/>
      <c r="NJN137" s="58"/>
      <c r="NJO137" s="58"/>
      <c r="NJP137" s="58"/>
      <c r="NJQ137" s="58"/>
      <c r="NJR137" s="58"/>
      <c r="NJS137" s="58"/>
      <c r="NJT137" s="58"/>
      <c r="NJU137" s="58"/>
      <c r="NJV137" s="58"/>
      <c r="NJW137" s="58"/>
      <c r="NJX137" s="58"/>
      <c r="NJY137" s="58"/>
      <c r="NJZ137" s="58"/>
      <c r="NKA137" s="58"/>
      <c r="NKB137" s="58"/>
      <c r="NKC137" s="58"/>
      <c r="NKD137" s="58"/>
      <c r="NKE137" s="58"/>
      <c r="NKF137" s="58"/>
      <c r="NKG137" s="58"/>
      <c r="NKH137" s="58"/>
      <c r="NKI137" s="58"/>
      <c r="NKJ137" s="58"/>
      <c r="NKK137" s="58"/>
      <c r="NKL137" s="58"/>
      <c r="NKM137" s="58"/>
      <c r="NKN137" s="58"/>
      <c r="NKO137" s="58"/>
      <c r="NKP137" s="58"/>
      <c r="NKQ137" s="58"/>
      <c r="NKR137" s="58"/>
      <c r="NKS137" s="58"/>
      <c r="NKT137" s="58"/>
      <c r="NKU137" s="58"/>
      <c r="NKV137" s="58"/>
      <c r="NKW137" s="58"/>
      <c r="NKX137" s="58"/>
      <c r="NKY137" s="58"/>
      <c r="NKZ137" s="58"/>
      <c r="NLA137" s="58"/>
      <c r="NLB137" s="58"/>
      <c r="NLC137" s="58"/>
      <c r="NLD137" s="58"/>
      <c r="NLE137" s="58"/>
      <c r="NLF137" s="58"/>
      <c r="NLG137" s="58"/>
      <c r="NLH137" s="58"/>
      <c r="NLI137" s="58"/>
      <c r="NLJ137" s="58"/>
      <c r="NLK137" s="58"/>
      <c r="NLL137" s="58"/>
      <c r="NLM137" s="58"/>
      <c r="NLN137" s="58"/>
      <c r="NLO137" s="58"/>
      <c r="NLP137" s="58"/>
      <c r="NLQ137" s="58"/>
      <c r="NLR137" s="58"/>
      <c r="NLS137" s="58"/>
      <c r="NLT137" s="58"/>
      <c r="NLU137" s="58"/>
      <c r="NLV137" s="58"/>
      <c r="NLW137" s="58"/>
      <c r="NLX137" s="58"/>
      <c r="NLY137" s="58"/>
      <c r="NLZ137" s="58"/>
      <c r="NMA137" s="58"/>
      <c r="NMB137" s="58"/>
      <c r="NMC137" s="58"/>
      <c r="NMD137" s="58"/>
      <c r="NME137" s="58"/>
      <c r="NMF137" s="58"/>
      <c r="NMG137" s="58"/>
      <c r="NMH137" s="58"/>
      <c r="NMI137" s="58"/>
      <c r="NMJ137" s="58"/>
      <c r="NMK137" s="58"/>
      <c r="NML137" s="58"/>
      <c r="NMM137" s="58"/>
      <c r="NMN137" s="58"/>
      <c r="NMO137" s="58"/>
      <c r="NMP137" s="58"/>
      <c r="NMQ137" s="58"/>
      <c r="NMR137" s="58"/>
      <c r="NMS137" s="58"/>
      <c r="NMT137" s="58"/>
      <c r="NMU137" s="58"/>
      <c r="NMV137" s="58"/>
      <c r="NMW137" s="58"/>
      <c r="NMX137" s="58"/>
      <c r="NMY137" s="58"/>
      <c r="NMZ137" s="58"/>
      <c r="NNA137" s="58"/>
      <c r="NNB137" s="58"/>
      <c r="NNC137" s="58"/>
      <c r="NND137" s="58"/>
      <c r="NNE137" s="58"/>
      <c r="NNF137" s="58"/>
      <c r="NNG137" s="58"/>
      <c r="NNH137" s="58"/>
      <c r="NNI137" s="58"/>
      <c r="NNJ137" s="58"/>
      <c r="NNK137" s="58"/>
      <c r="NNL137" s="58"/>
      <c r="NNM137" s="58"/>
      <c r="NNN137" s="58"/>
      <c r="NNO137" s="58"/>
      <c r="NNP137" s="58"/>
      <c r="NNQ137" s="58"/>
      <c r="NNR137" s="58"/>
      <c r="NNS137" s="58"/>
      <c r="NNT137" s="58"/>
      <c r="NNU137" s="58"/>
      <c r="NNV137" s="58"/>
      <c r="NNW137" s="58"/>
      <c r="NNX137" s="58"/>
      <c r="NNY137" s="58"/>
      <c r="NNZ137" s="58"/>
      <c r="NOA137" s="58"/>
      <c r="NOB137" s="58"/>
      <c r="NOC137" s="58"/>
      <c r="NOD137" s="58"/>
      <c r="NOE137" s="58"/>
      <c r="NOF137" s="58"/>
      <c r="NOG137" s="58"/>
      <c r="NOH137" s="58"/>
      <c r="NOI137" s="58"/>
      <c r="NOJ137" s="58"/>
      <c r="NOK137" s="58"/>
      <c r="NOL137" s="58"/>
      <c r="NOM137" s="58"/>
      <c r="NON137" s="58"/>
      <c r="NOO137" s="58"/>
      <c r="NOP137" s="58"/>
      <c r="NOQ137" s="58"/>
      <c r="NOR137" s="58"/>
      <c r="NOS137" s="58"/>
      <c r="NOT137" s="58"/>
      <c r="NOU137" s="58"/>
      <c r="NOV137" s="58"/>
      <c r="NOW137" s="58"/>
      <c r="NOX137" s="58"/>
      <c r="NOY137" s="58"/>
      <c r="NOZ137" s="58"/>
      <c r="NPA137" s="58"/>
      <c r="NPB137" s="58"/>
      <c r="NPC137" s="58"/>
      <c r="NPD137" s="58"/>
      <c r="NPE137" s="58"/>
      <c r="NPF137" s="58"/>
      <c r="NPG137" s="58"/>
      <c r="NPH137" s="58"/>
      <c r="NPI137" s="58"/>
      <c r="NPJ137" s="58"/>
      <c r="NPK137" s="58"/>
      <c r="NPL137" s="58"/>
      <c r="NPM137" s="58"/>
      <c r="NPN137" s="58"/>
      <c r="NPO137" s="58"/>
      <c r="NPP137" s="58"/>
      <c r="NPQ137" s="58"/>
      <c r="NPR137" s="58"/>
      <c r="NPS137" s="58"/>
      <c r="NPT137" s="58"/>
      <c r="NPU137" s="58"/>
      <c r="NPV137" s="58"/>
      <c r="NPW137" s="58"/>
      <c r="NPX137" s="58"/>
      <c r="NPY137" s="58"/>
      <c r="NPZ137" s="58"/>
      <c r="NQA137" s="58"/>
      <c r="NQB137" s="58"/>
      <c r="NQC137" s="58"/>
      <c r="NQD137" s="58"/>
      <c r="NQE137" s="58"/>
      <c r="NQF137" s="58"/>
      <c r="NQG137" s="58"/>
      <c r="NQH137" s="58"/>
      <c r="NQI137" s="58"/>
      <c r="NQJ137" s="58"/>
      <c r="NQK137" s="58"/>
      <c r="NQL137" s="58"/>
      <c r="NQM137" s="58"/>
      <c r="NQN137" s="58"/>
      <c r="NQO137" s="58"/>
      <c r="NQP137" s="58"/>
      <c r="NQQ137" s="58"/>
      <c r="NQR137" s="58"/>
      <c r="NQS137" s="58"/>
      <c r="NQT137" s="58"/>
      <c r="NQU137" s="58"/>
      <c r="NQV137" s="58"/>
      <c r="NQW137" s="58"/>
      <c r="NQX137" s="58"/>
      <c r="NQY137" s="58"/>
      <c r="NQZ137" s="58"/>
      <c r="NRA137" s="58"/>
      <c r="NRB137" s="58"/>
      <c r="NRC137" s="58"/>
      <c r="NRD137" s="58"/>
      <c r="NRE137" s="58"/>
      <c r="NRF137" s="58"/>
      <c r="NRG137" s="58"/>
      <c r="NRH137" s="58"/>
      <c r="NRI137" s="58"/>
      <c r="NRJ137" s="58"/>
      <c r="NRK137" s="58"/>
      <c r="NRL137" s="58"/>
      <c r="NRM137" s="58"/>
      <c r="NRN137" s="58"/>
      <c r="NRO137" s="58"/>
      <c r="NRP137" s="58"/>
      <c r="NRQ137" s="58"/>
      <c r="NRR137" s="58"/>
      <c r="NRS137" s="58"/>
      <c r="NRT137" s="58"/>
      <c r="NRU137" s="58"/>
      <c r="NRV137" s="58"/>
      <c r="NRW137" s="58"/>
      <c r="NRX137" s="58"/>
      <c r="NRY137" s="58"/>
      <c r="NRZ137" s="58"/>
      <c r="NSA137" s="58"/>
      <c r="NSB137" s="58"/>
      <c r="NSC137" s="58"/>
      <c r="NSD137" s="58"/>
      <c r="NSE137" s="58"/>
      <c r="NSF137" s="58"/>
      <c r="NSG137" s="58"/>
      <c r="NSH137" s="58"/>
      <c r="NSI137" s="58"/>
      <c r="NSJ137" s="58"/>
      <c r="NSK137" s="58"/>
      <c r="NSL137" s="58"/>
      <c r="NSM137" s="58"/>
      <c r="NSN137" s="58"/>
      <c r="NSO137" s="58"/>
      <c r="NSP137" s="58"/>
      <c r="NSQ137" s="58"/>
      <c r="NSR137" s="58"/>
      <c r="NSS137" s="58"/>
      <c r="NST137" s="58"/>
      <c r="NSU137" s="58"/>
      <c r="NSV137" s="58"/>
      <c r="NSW137" s="58"/>
      <c r="NSX137" s="58"/>
      <c r="NSY137" s="58"/>
      <c r="NSZ137" s="58"/>
      <c r="NTA137" s="58"/>
      <c r="NTB137" s="58"/>
      <c r="NTC137" s="58"/>
      <c r="NTD137" s="58"/>
      <c r="NTE137" s="58"/>
      <c r="NTF137" s="58"/>
      <c r="NTG137" s="58"/>
      <c r="NTH137" s="58"/>
      <c r="NTI137" s="58"/>
      <c r="NTJ137" s="58"/>
      <c r="NTK137" s="58"/>
      <c r="NTL137" s="58"/>
      <c r="NTM137" s="58"/>
      <c r="NTN137" s="58"/>
      <c r="NTO137" s="58"/>
      <c r="NTP137" s="58"/>
      <c r="NTQ137" s="58"/>
      <c r="NTR137" s="58"/>
      <c r="NTS137" s="58"/>
      <c r="NTT137" s="58"/>
      <c r="NTU137" s="58"/>
      <c r="NTV137" s="58"/>
      <c r="NTW137" s="58"/>
      <c r="NTX137" s="58"/>
      <c r="NTY137" s="58"/>
      <c r="NTZ137" s="58"/>
      <c r="NUA137" s="58"/>
      <c r="NUB137" s="58"/>
      <c r="NUC137" s="58"/>
      <c r="NUD137" s="58"/>
      <c r="NUE137" s="58"/>
      <c r="NUF137" s="58"/>
      <c r="NUG137" s="58"/>
      <c r="NUH137" s="58"/>
      <c r="NUI137" s="58"/>
      <c r="NUJ137" s="58"/>
      <c r="NUK137" s="58"/>
      <c r="NUL137" s="58"/>
      <c r="NUM137" s="58"/>
      <c r="NUN137" s="58"/>
      <c r="NUO137" s="58"/>
      <c r="NUP137" s="58"/>
      <c r="NUQ137" s="58"/>
      <c r="NUR137" s="58"/>
      <c r="NUS137" s="58"/>
      <c r="NUT137" s="58"/>
      <c r="NUU137" s="58"/>
      <c r="NUV137" s="58"/>
      <c r="NUW137" s="58"/>
      <c r="NUX137" s="58"/>
      <c r="NUY137" s="58"/>
      <c r="NUZ137" s="58"/>
      <c r="NVA137" s="58"/>
      <c r="NVB137" s="58"/>
      <c r="NVC137" s="58"/>
      <c r="NVD137" s="58"/>
      <c r="NVE137" s="58"/>
      <c r="NVF137" s="58"/>
      <c r="NVG137" s="58"/>
      <c r="NVH137" s="58"/>
      <c r="NVI137" s="58"/>
      <c r="NVJ137" s="58"/>
      <c r="NVK137" s="58"/>
      <c r="NVL137" s="58"/>
      <c r="NVM137" s="58"/>
      <c r="NVN137" s="58"/>
      <c r="NVO137" s="58"/>
      <c r="NVP137" s="58"/>
      <c r="NVQ137" s="58"/>
      <c r="NVR137" s="58"/>
      <c r="NVS137" s="58"/>
      <c r="NVT137" s="58"/>
      <c r="NVU137" s="58"/>
      <c r="NVV137" s="58"/>
      <c r="NVW137" s="58"/>
      <c r="NVX137" s="58"/>
      <c r="NVY137" s="58"/>
      <c r="NVZ137" s="58"/>
      <c r="NWA137" s="58"/>
      <c r="NWB137" s="58"/>
      <c r="NWC137" s="58"/>
      <c r="NWD137" s="58"/>
      <c r="NWE137" s="58"/>
      <c r="NWF137" s="58"/>
      <c r="NWG137" s="58"/>
      <c r="NWH137" s="58"/>
      <c r="NWI137" s="58"/>
      <c r="NWJ137" s="58"/>
      <c r="NWK137" s="58"/>
      <c r="NWL137" s="58"/>
      <c r="NWM137" s="58"/>
      <c r="NWN137" s="58"/>
      <c r="NWO137" s="58"/>
      <c r="NWP137" s="58"/>
      <c r="NWQ137" s="58"/>
      <c r="NWR137" s="58"/>
      <c r="NWS137" s="58"/>
      <c r="NWT137" s="58"/>
      <c r="NWU137" s="58"/>
      <c r="NWV137" s="58"/>
      <c r="NWW137" s="58"/>
      <c r="NWX137" s="58"/>
      <c r="NWY137" s="58"/>
      <c r="NWZ137" s="58"/>
      <c r="NXA137" s="58"/>
      <c r="NXB137" s="58"/>
      <c r="NXC137" s="58"/>
      <c r="NXD137" s="58"/>
      <c r="NXE137" s="58"/>
      <c r="NXF137" s="58"/>
      <c r="NXG137" s="58"/>
      <c r="NXH137" s="58"/>
      <c r="NXI137" s="58"/>
      <c r="NXJ137" s="58"/>
      <c r="NXK137" s="58"/>
      <c r="NXL137" s="58"/>
      <c r="NXM137" s="58"/>
      <c r="NXN137" s="58"/>
      <c r="NXO137" s="58"/>
      <c r="NXP137" s="58"/>
      <c r="NXQ137" s="58"/>
      <c r="NXR137" s="58"/>
      <c r="NXS137" s="58"/>
      <c r="NXT137" s="58"/>
      <c r="NXU137" s="58"/>
      <c r="NXV137" s="58"/>
      <c r="NXW137" s="58"/>
      <c r="NXX137" s="58"/>
      <c r="NXY137" s="58"/>
      <c r="NXZ137" s="58"/>
      <c r="NYA137" s="58"/>
      <c r="NYB137" s="58"/>
      <c r="NYC137" s="58"/>
      <c r="NYD137" s="58"/>
      <c r="NYE137" s="58"/>
      <c r="NYF137" s="58"/>
      <c r="NYG137" s="58"/>
      <c r="NYH137" s="58"/>
      <c r="NYI137" s="58"/>
      <c r="NYJ137" s="58"/>
      <c r="NYK137" s="58"/>
      <c r="NYL137" s="58"/>
      <c r="NYM137" s="58"/>
      <c r="NYN137" s="58"/>
      <c r="NYO137" s="58"/>
      <c r="NYP137" s="58"/>
      <c r="NYQ137" s="58"/>
      <c r="NYR137" s="58"/>
      <c r="NYS137" s="58"/>
      <c r="NYT137" s="58"/>
      <c r="NYU137" s="58"/>
      <c r="NYV137" s="58"/>
      <c r="NYW137" s="58"/>
      <c r="NYX137" s="58"/>
      <c r="NYY137" s="58"/>
      <c r="NYZ137" s="58"/>
      <c r="NZA137" s="58"/>
      <c r="NZB137" s="58"/>
      <c r="NZC137" s="58"/>
      <c r="NZD137" s="58"/>
      <c r="NZE137" s="58"/>
      <c r="NZF137" s="58"/>
      <c r="NZG137" s="58"/>
      <c r="NZH137" s="58"/>
      <c r="NZI137" s="58"/>
      <c r="NZJ137" s="58"/>
      <c r="NZK137" s="58"/>
      <c r="NZL137" s="58"/>
      <c r="NZM137" s="58"/>
      <c r="NZN137" s="58"/>
      <c r="NZO137" s="58"/>
      <c r="NZP137" s="58"/>
      <c r="NZQ137" s="58"/>
      <c r="NZR137" s="58"/>
      <c r="NZS137" s="58"/>
      <c r="NZT137" s="58"/>
      <c r="NZU137" s="58"/>
      <c r="NZV137" s="58"/>
      <c r="NZW137" s="58"/>
      <c r="NZX137" s="58"/>
      <c r="NZY137" s="58"/>
      <c r="NZZ137" s="58"/>
      <c r="OAA137" s="58"/>
      <c r="OAB137" s="58"/>
      <c r="OAC137" s="58"/>
      <c r="OAD137" s="58"/>
      <c r="OAE137" s="58"/>
      <c r="OAF137" s="58"/>
      <c r="OAG137" s="58"/>
      <c r="OAH137" s="58"/>
      <c r="OAI137" s="58"/>
      <c r="OAJ137" s="58"/>
      <c r="OAK137" s="58"/>
      <c r="OAL137" s="58"/>
      <c r="OAM137" s="58"/>
      <c r="OAN137" s="58"/>
      <c r="OAO137" s="58"/>
      <c r="OAP137" s="58"/>
      <c r="OAQ137" s="58"/>
      <c r="OAR137" s="58"/>
      <c r="OAS137" s="58"/>
      <c r="OAT137" s="58"/>
      <c r="OAU137" s="58"/>
      <c r="OAV137" s="58"/>
      <c r="OAW137" s="58"/>
      <c r="OAX137" s="58"/>
      <c r="OAY137" s="58"/>
      <c r="OAZ137" s="58"/>
      <c r="OBA137" s="58"/>
      <c r="OBB137" s="58"/>
      <c r="OBC137" s="58"/>
      <c r="OBD137" s="58"/>
      <c r="OBE137" s="58"/>
      <c r="OBF137" s="58"/>
      <c r="OBG137" s="58"/>
      <c r="OBH137" s="58"/>
      <c r="OBI137" s="58"/>
      <c r="OBJ137" s="58"/>
      <c r="OBK137" s="58"/>
      <c r="OBL137" s="58"/>
      <c r="OBM137" s="58"/>
      <c r="OBN137" s="58"/>
      <c r="OBO137" s="58"/>
      <c r="OBP137" s="58"/>
      <c r="OBQ137" s="58"/>
      <c r="OBR137" s="58"/>
      <c r="OBS137" s="58"/>
      <c r="OBT137" s="58"/>
      <c r="OBU137" s="58"/>
      <c r="OBV137" s="58"/>
      <c r="OBW137" s="58"/>
      <c r="OBX137" s="58"/>
      <c r="OBY137" s="58"/>
      <c r="OBZ137" s="58"/>
      <c r="OCA137" s="58"/>
      <c r="OCB137" s="58"/>
      <c r="OCC137" s="58"/>
      <c r="OCD137" s="58"/>
      <c r="OCE137" s="58"/>
      <c r="OCF137" s="58"/>
      <c r="OCG137" s="58"/>
      <c r="OCH137" s="58"/>
      <c r="OCI137" s="58"/>
      <c r="OCJ137" s="58"/>
      <c r="OCK137" s="58"/>
      <c r="OCL137" s="58"/>
      <c r="OCM137" s="58"/>
      <c r="OCN137" s="58"/>
      <c r="OCO137" s="58"/>
      <c r="OCP137" s="58"/>
      <c r="OCQ137" s="58"/>
      <c r="OCR137" s="58"/>
      <c r="OCS137" s="58"/>
      <c r="OCT137" s="58"/>
      <c r="OCU137" s="58"/>
      <c r="OCV137" s="58"/>
      <c r="OCW137" s="58"/>
      <c r="OCX137" s="58"/>
      <c r="OCY137" s="58"/>
      <c r="OCZ137" s="58"/>
      <c r="ODA137" s="58"/>
      <c r="ODB137" s="58"/>
      <c r="ODC137" s="58"/>
      <c r="ODD137" s="58"/>
      <c r="ODE137" s="58"/>
      <c r="ODF137" s="58"/>
      <c r="ODG137" s="58"/>
      <c r="ODH137" s="58"/>
      <c r="ODI137" s="58"/>
      <c r="ODJ137" s="58"/>
      <c r="ODK137" s="58"/>
      <c r="ODL137" s="58"/>
      <c r="ODM137" s="58"/>
      <c r="ODN137" s="58"/>
      <c r="ODO137" s="58"/>
      <c r="ODP137" s="58"/>
      <c r="ODQ137" s="58"/>
      <c r="ODR137" s="58"/>
      <c r="ODS137" s="58"/>
      <c r="ODT137" s="58"/>
      <c r="ODU137" s="58"/>
      <c r="ODV137" s="58"/>
      <c r="ODW137" s="58"/>
      <c r="ODX137" s="58"/>
      <c r="ODY137" s="58"/>
      <c r="ODZ137" s="58"/>
      <c r="OEA137" s="58"/>
      <c r="OEB137" s="58"/>
      <c r="OEC137" s="58"/>
      <c r="OED137" s="58"/>
      <c r="OEE137" s="58"/>
      <c r="OEF137" s="58"/>
      <c r="OEG137" s="58"/>
      <c r="OEH137" s="58"/>
      <c r="OEI137" s="58"/>
      <c r="OEJ137" s="58"/>
      <c r="OEK137" s="58"/>
      <c r="OEL137" s="58"/>
      <c r="OEM137" s="58"/>
      <c r="OEN137" s="58"/>
      <c r="OEO137" s="58"/>
      <c r="OEP137" s="58"/>
      <c r="OEQ137" s="58"/>
      <c r="OER137" s="58"/>
      <c r="OES137" s="58"/>
      <c r="OET137" s="58"/>
      <c r="OEU137" s="58"/>
      <c r="OEV137" s="58"/>
      <c r="OEW137" s="58"/>
      <c r="OEX137" s="58"/>
      <c r="OEY137" s="58"/>
      <c r="OEZ137" s="58"/>
      <c r="OFA137" s="58"/>
      <c r="OFB137" s="58"/>
      <c r="OFC137" s="58"/>
      <c r="OFD137" s="58"/>
      <c r="OFE137" s="58"/>
      <c r="OFF137" s="58"/>
      <c r="OFG137" s="58"/>
      <c r="OFH137" s="58"/>
      <c r="OFI137" s="58"/>
      <c r="OFJ137" s="58"/>
      <c r="OFK137" s="58"/>
      <c r="OFL137" s="58"/>
      <c r="OFM137" s="58"/>
      <c r="OFN137" s="58"/>
      <c r="OFO137" s="58"/>
      <c r="OFP137" s="58"/>
      <c r="OFQ137" s="58"/>
      <c r="OFR137" s="58"/>
      <c r="OFS137" s="58"/>
      <c r="OFT137" s="58"/>
      <c r="OFU137" s="58"/>
      <c r="OFV137" s="58"/>
      <c r="OFW137" s="58"/>
      <c r="OFX137" s="58"/>
      <c r="OFY137" s="58"/>
      <c r="OFZ137" s="58"/>
      <c r="OGA137" s="58"/>
      <c r="OGB137" s="58"/>
      <c r="OGC137" s="58"/>
      <c r="OGD137" s="58"/>
      <c r="OGE137" s="58"/>
      <c r="OGF137" s="58"/>
      <c r="OGG137" s="58"/>
      <c r="OGH137" s="58"/>
      <c r="OGI137" s="58"/>
      <c r="OGJ137" s="58"/>
      <c r="OGK137" s="58"/>
      <c r="OGL137" s="58"/>
      <c r="OGM137" s="58"/>
      <c r="OGN137" s="58"/>
      <c r="OGO137" s="58"/>
      <c r="OGP137" s="58"/>
      <c r="OGQ137" s="58"/>
      <c r="OGR137" s="58"/>
      <c r="OGS137" s="58"/>
      <c r="OGT137" s="58"/>
      <c r="OGU137" s="58"/>
      <c r="OGV137" s="58"/>
      <c r="OGW137" s="58"/>
      <c r="OGX137" s="58"/>
      <c r="OGY137" s="58"/>
      <c r="OGZ137" s="58"/>
      <c r="OHA137" s="58"/>
      <c r="OHB137" s="58"/>
      <c r="OHC137" s="58"/>
      <c r="OHD137" s="58"/>
      <c r="OHE137" s="58"/>
      <c r="OHF137" s="58"/>
      <c r="OHG137" s="58"/>
      <c r="OHH137" s="58"/>
      <c r="OHI137" s="58"/>
      <c r="OHJ137" s="58"/>
      <c r="OHK137" s="58"/>
      <c r="OHL137" s="58"/>
      <c r="OHM137" s="58"/>
      <c r="OHN137" s="58"/>
      <c r="OHO137" s="58"/>
      <c r="OHP137" s="58"/>
      <c r="OHQ137" s="58"/>
      <c r="OHR137" s="58"/>
      <c r="OHS137" s="58"/>
      <c r="OHT137" s="58"/>
      <c r="OHU137" s="58"/>
      <c r="OHV137" s="58"/>
      <c r="OHW137" s="58"/>
      <c r="OHX137" s="58"/>
      <c r="OHY137" s="58"/>
      <c r="OHZ137" s="58"/>
      <c r="OIA137" s="58"/>
      <c r="OIB137" s="58"/>
      <c r="OIC137" s="58"/>
      <c r="OID137" s="58"/>
      <c r="OIE137" s="58"/>
      <c r="OIF137" s="58"/>
      <c r="OIG137" s="58"/>
      <c r="OIH137" s="58"/>
      <c r="OII137" s="58"/>
      <c r="OIJ137" s="58"/>
      <c r="OIK137" s="58"/>
      <c r="OIL137" s="58"/>
      <c r="OIM137" s="58"/>
      <c r="OIN137" s="58"/>
      <c r="OIO137" s="58"/>
      <c r="OIP137" s="58"/>
      <c r="OIQ137" s="58"/>
      <c r="OIR137" s="58"/>
      <c r="OIS137" s="58"/>
      <c r="OIT137" s="58"/>
      <c r="OIU137" s="58"/>
      <c r="OIV137" s="58"/>
      <c r="OIW137" s="58"/>
      <c r="OIX137" s="58"/>
      <c r="OIY137" s="58"/>
      <c r="OIZ137" s="58"/>
      <c r="OJA137" s="58"/>
      <c r="OJB137" s="58"/>
      <c r="OJC137" s="58"/>
      <c r="OJD137" s="58"/>
      <c r="OJE137" s="58"/>
      <c r="OJF137" s="58"/>
      <c r="OJG137" s="58"/>
      <c r="OJH137" s="58"/>
      <c r="OJI137" s="58"/>
      <c r="OJJ137" s="58"/>
      <c r="OJK137" s="58"/>
      <c r="OJL137" s="58"/>
      <c r="OJM137" s="58"/>
      <c r="OJN137" s="58"/>
      <c r="OJO137" s="58"/>
      <c r="OJP137" s="58"/>
      <c r="OJQ137" s="58"/>
      <c r="OJR137" s="58"/>
      <c r="OJS137" s="58"/>
      <c r="OJT137" s="58"/>
      <c r="OJU137" s="58"/>
      <c r="OJV137" s="58"/>
      <c r="OJW137" s="58"/>
      <c r="OJX137" s="58"/>
      <c r="OJY137" s="58"/>
      <c r="OJZ137" s="58"/>
      <c r="OKA137" s="58"/>
      <c r="OKB137" s="58"/>
      <c r="OKC137" s="58"/>
      <c r="OKD137" s="58"/>
      <c r="OKE137" s="58"/>
      <c r="OKF137" s="58"/>
      <c r="OKG137" s="58"/>
      <c r="OKH137" s="58"/>
      <c r="OKI137" s="58"/>
      <c r="OKJ137" s="58"/>
      <c r="OKK137" s="58"/>
      <c r="OKL137" s="58"/>
      <c r="OKM137" s="58"/>
      <c r="OKN137" s="58"/>
      <c r="OKO137" s="58"/>
      <c r="OKP137" s="58"/>
      <c r="OKQ137" s="58"/>
      <c r="OKR137" s="58"/>
      <c r="OKS137" s="58"/>
      <c r="OKT137" s="58"/>
      <c r="OKU137" s="58"/>
      <c r="OKV137" s="58"/>
      <c r="OKW137" s="58"/>
      <c r="OKX137" s="58"/>
      <c r="OKY137" s="58"/>
      <c r="OKZ137" s="58"/>
      <c r="OLA137" s="58"/>
      <c r="OLB137" s="58"/>
      <c r="OLC137" s="58"/>
      <c r="OLD137" s="58"/>
      <c r="OLE137" s="58"/>
      <c r="OLF137" s="58"/>
      <c r="OLG137" s="58"/>
      <c r="OLH137" s="58"/>
      <c r="OLI137" s="58"/>
      <c r="OLJ137" s="58"/>
      <c r="OLK137" s="58"/>
      <c r="OLL137" s="58"/>
      <c r="OLM137" s="58"/>
      <c r="OLN137" s="58"/>
      <c r="OLO137" s="58"/>
      <c r="OLP137" s="58"/>
      <c r="OLQ137" s="58"/>
      <c r="OLR137" s="58"/>
      <c r="OLS137" s="58"/>
      <c r="OLT137" s="58"/>
      <c r="OLU137" s="58"/>
      <c r="OLV137" s="58"/>
      <c r="OLW137" s="58"/>
      <c r="OLX137" s="58"/>
      <c r="OLY137" s="58"/>
      <c r="OLZ137" s="58"/>
      <c r="OMA137" s="58"/>
      <c r="OMB137" s="58"/>
      <c r="OMC137" s="58"/>
      <c r="OMD137" s="58"/>
      <c r="OME137" s="58"/>
      <c r="OMF137" s="58"/>
      <c r="OMG137" s="58"/>
      <c r="OMH137" s="58"/>
      <c r="OMI137" s="58"/>
      <c r="OMJ137" s="58"/>
      <c r="OMK137" s="58"/>
      <c r="OML137" s="58"/>
      <c r="OMM137" s="58"/>
      <c r="OMN137" s="58"/>
      <c r="OMO137" s="58"/>
      <c r="OMP137" s="58"/>
      <c r="OMQ137" s="58"/>
      <c r="OMR137" s="58"/>
      <c r="OMS137" s="58"/>
      <c r="OMT137" s="58"/>
      <c r="OMU137" s="58"/>
      <c r="OMV137" s="58"/>
      <c r="OMW137" s="58"/>
      <c r="OMX137" s="58"/>
      <c r="OMY137" s="58"/>
      <c r="OMZ137" s="58"/>
      <c r="ONA137" s="58"/>
      <c r="ONB137" s="58"/>
      <c r="ONC137" s="58"/>
      <c r="OND137" s="58"/>
      <c r="ONE137" s="58"/>
      <c r="ONF137" s="58"/>
      <c r="ONG137" s="58"/>
      <c r="ONH137" s="58"/>
      <c r="ONI137" s="58"/>
      <c r="ONJ137" s="58"/>
      <c r="ONK137" s="58"/>
      <c r="ONL137" s="58"/>
      <c r="ONM137" s="58"/>
      <c r="ONN137" s="58"/>
      <c r="ONO137" s="58"/>
      <c r="ONP137" s="58"/>
      <c r="ONQ137" s="58"/>
      <c r="ONR137" s="58"/>
      <c r="ONS137" s="58"/>
      <c r="ONT137" s="58"/>
      <c r="ONU137" s="58"/>
      <c r="ONV137" s="58"/>
      <c r="ONW137" s="58"/>
      <c r="ONX137" s="58"/>
      <c r="ONY137" s="58"/>
      <c r="ONZ137" s="58"/>
      <c r="OOA137" s="58"/>
      <c r="OOB137" s="58"/>
      <c r="OOC137" s="58"/>
      <c r="OOD137" s="58"/>
      <c r="OOE137" s="58"/>
      <c r="OOF137" s="58"/>
      <c r="OOG137" s="58"/>
      <c r="OOH137" s="58"/>
      <c r="OOI137" s="58"/>
      <c r="OOJ137" s="58"/>
      <c r="OOK137" s="58"/>
      <c r="OOL137" s="58"/>
      <c r="OOM137" s="58"/>
      <c r="OON137" s="58"/>
      <c r="OOO137" s="58"/>
      <c r="OOP137" s="58"/>
      <c r="OOQ137" s="58"/>
      <c r="OOR137" s="58"/>
      <c r="OOS137" s="58"/>
      <c r="OOT137" s="58"/>
      <c r="OOU137" s="58"/>
      <c r="OOV137" s="58"/>
      <c r="OOW137" s="58"/>
      <c r="OOX137" s="58"/>
      <c r="OOY137" s="58"/>
      <c r="OOZ137" s="58"/>
      <c r="OPA137" s="58"/>
      <c r="OPB137" s="58"/>
      <c r="OPC137" s="58"/>
      <c r="OPD137" s="58"/>
      <c r="OPE137" s="58"/>
      <c r="OPF137" s="58"/>
      <c r="OPG137" s="58"/>
      <c r="OPH137" s="58"/>
      <c r="OPI137" s="58"/>
      <c r="OPJ137" s="58"/>
      <c r="OPK137" s="58"/>
      <c r="OPL137" s="58"/>
      <c r="OPM137" s="58"/>
      <c r="OPN137" s="58"/>
      <c r="OPO137" s="58"/>
      <c r="OPP137" s="58"/>
      <c r="OPQ137" s="58"/>
      <c r="OPR137" s="58"/>
      <c r="OPS137" s="58"/>
      <c r="OPT137" s="58"/>
      <c r="OPU137" s="58"/>
      <c r="OPV137" s="58"/>
      <c r="OPW137" s="58"/>
      <c r="OPX137" s="58"/>
      <c r="OPY137" s="58"/>
      <c r="OPZ137" s="58"/>
      <c r="OQA137" s="58"/>
      <c r="OQB137" s="58"/>
      <c r="OQC137" s="58"/>
      <c r="OQD137" s="58"/>
      <c r="OQE137" s="58"/>
      <c r="OQF137" s="58"/>
      <c r="OQG137" s="58"/>
      <c r="OQH137" s="58"/>
      <c r="OQI137" s="58"/>
      <c r="OQJ137" s="58"/>
      <c r="OQK137" s="58"/>
      <c r="OQL137" s="58"/>
      <c r="OQM137" s="58"/>
      <c r="OQN137" s="58"/>
      <c r="OQO137" s="58"/>
      <c r="OQP137" s="58"/>
      <c r="OQQ137" s="58"/>
      <c r="OQR137" s="58"/>
      <c r="OQS137" s="58"/>
      <c r="OQT137" s="58"/>
      <c r="OQU137" s="58"/>
      <c r="OQV137" s="58"/>
      <c r="OQW137" s="58"/>
      <c r="OQX137" s="58"/>
      <c r="OQY137" s="58"/>
      <c r="OQZ137" s="58"/>
      <c r="ORA137" s="58"/>
      <c r="ORB137" s="58"/>
      <c r="ORC137" s="58"/>
      <c r="ORD137" s="58"/>
      <c r="ORE137" s="58"/>
      <c r="ORF137" s="58"/>
      <c r="ORG137" s="58"/>
      <c r="ORH137" s="58"/>
      <c r="ORI137" s="58"/>
      <c r="ORJ137" s="58"/>
      <c r="ORK137" s="58"/>
      <c r="ORL137" s="58"/>
      <c r="ORM137" s="58"/>
      <c r="ORN137" s="58"/>
      <c r="ORO137" s="58"/>
      <c r="ORP137" s="58"/>
      <c r="ORQ137" s="58"/>
      <c r="ORR137" s="58"/>
      <c r="ORS137" s="58"/>
      <c r="ORT137" s="58"/>
      <c r="ORU137" s="58"/>
      <c r="ORV137" s="58"/>
      <c r="ORW137" s="58"/>
      <c r="ORX137" s="58"/>
      <c r="ORY137" s="58"/>
      <c r="ORZ137" s="58"/>
      <c r="OSA137" s="58"/>
      <c r="OSB137" s="58"/>
      <c r="OSC137" s="58"/>
      <c r="OSD137" s="58"/>
      <c r="OSE137" s="58"/>
      <c r="OSF137" s="58"/>
      <c r="OSG137" s="58"/>
      <c r="OSH137" s="58"/>
      <c r="OSI137" s="58"/>
      <c r="OSJ137" s="58"/>
      <c r="OSK137" s="58"/>
      <c r="OSL137" s="58"/>
      <c r="OSM137" s="58"/>
      <c r="OSN137" s="58"/>
      <c r="OSO137" s="58"/>
      <c r="OSP137" s="58"/>
      <c r="OSQ137" s="58"/>
      <c r="OSR137" s="58"/>
      <c r="OSS137" s="58"/>
      <c r="OST137" s="58"/>
      <c r="OSU137" s="58"/>
      <c r="OSV137" s="58"/>
      <c r="OSW137" s="58"/>
      <c r="OSX137" s="58"/>
      <c r="OSY137" s="58"/>
      <c r="OSZ137" s="58"/>
      <c r="OTA137" s="58"/>
      <c r="OTB137" s="58"/>
      <c r="OTC137" s="58"/>
      <c r="OTD137" s="58"/>
      <c r="OTE137" s="58"/>
      <c r="OTF137" s="58"/>
      <c r="OTG137" s="58"/>
      <c r="OTH137" s="58"/>
      <c r="OTI137" s="58"/>
      <c r="OTJ137" s="58"/>
      <c r="OTK137" s="58"/>
      <c r="OTL137" s="58"/>
      <c r="OTM137" s="58"/>
      <c r="OTN137" s="58"/>
      <c r="OTO137" s="58"/>
      <c r="OTP137" s="58"/>
      <c r="OTQ137" s="58"/>
      <c r="OTR137" s="58"/>
      <c r="OTS137" s="58"/>
      <c r="OTT137" s="58"/>
      <c r="OTU137" s="58"/>
      <c r="OTV137" s="58"/>
      <c r="OTW137" s="58"/>
      <c r="OTX137" s="58"/>
      <c r="OTY137" s="58"/>
      <c r="OTZ137" s="58"/>
      <c r="OUA137" s="58"/>
      <c r="OUB137" s="58"/>
      <c r="OUC137" s="58"/>
      <c r="OUD137" s="58"/>
      <c r="OUE137" s="58"/>
      <c r="OUF137" s="58"/>
      <c r="OUG137" s="58"/>
      <c r="OUH137" s="58"/>
      <c r="OUI137" s="58"/>
      <c r="OUJ137" s="58"/>
      <c r="OUK137" s="58"/>
      <c r="OUL137" s="58"/>
      <c r="OUM137" s="58"/>
      <c r="OUN137" s="58"/>
      <c r="OUO137" s="58"/>
      <c r="OUP137" s="58"/>
      <c r="OUQ137" s="58"/>
      <c r="OUR137" s="58"/>
      <c r="OUS137" s="58"/>
      <c r="OUT137" s="58"/>
      <c r="OUU137" s="58"/>
      <c r="OUV137" s="58"/>
      <c r="OUW137" s="58"/>
      <c r="OUX137" s="58"/>
      <c r="OUY137" s="58"/>
      <c r="OUZ137" s="58"/>
      <c r="OVA137" s="58"/>
      <c r="OVB137" s="58"/>
      <c r="OVC137" s="58"/>
      <c r="OVD137" s="58"/>
      <c r="OVE137" s="58"/>
      <c r="OVF137" s="58"/>
      <c r="OVG137" s="58"/>
      <c r="OVH137" s="58"/>
      <c r="OVI137" s="58"/>
      <c r="OVJ137" s="58"/>
      <c r="OVK137" s="58"/>
      <c r="OVL137" s="58"/>
      <c r="OVM137" s="58"/>
      <c r="OVN137" s="58"/>
      <c r="OVO137" s="58"/>
      <c r="OVP137" s="58"/>
      <c r="OVQ137" s="58"/>
      <c r="OVR137" s="58"/>
      <c r="OVS137" s="58"/>
      <c r="OVT137" s="58"/>
      <c r="OVU137" s="58"/>
      <c r="OVV137" s="58"/>
      <c r="OVW137" s="58"/>
      <c r="OVX137" s="58"/>
      <c r="OVY137" s="58"/>
      <c r="OVZ137" s="58"/>
      <c r="OWA137" s="58"/>
      <c r="OWB137" s="58"/>
      <c r="OWC137" s="58"/>
      <c r="OWD137" s="58"/>
      <c r="OWE137" s="58"/>
      <c r="OWF137" s="58"/>
      <c r="OWG137" s="58"/>
      <c r="OWH137" s="58"/>
      <c r="OWI137" s="58"/>
      <c r="OWJ137" s="58"/>
      <c r="OWK137" s="58"/>
      <c r="OWL137" s="58"/>
      <c r="OWM137" s="58"/>
      <c r="OWN137" s="58"/>
      <c r="OWO137" s="58"/>
      <c r="OWP137" s="58"/>
      <c r="OWQ137" s="58"/>
      <c r="OWR137" s="58"/>
      <c r="OWS137" s="58"/>
      <c r="OWT137" s="58"/>
      <c r="OWU137" s="58"/>
      <c r="OWV137" s="58"/>
      <c r="OWW137" s="58"/>
      <c r="OWX137" s="58"/>
      <c r="OWY137" s="58"/>
      <c r="OWZ137" s="58"/>
      <c r="OXA137" s="58"/>
      <c r="OXB137" s="58"/>
      <c r="OXC137" s="58"/>
      <c r="OXD137" s="58"/>
      <c r="OXE137" s="58"/>
      <c r="OXF137" s="58"/>
      <c r="OXG137" s="58"/>
      <c r="OXH137" s="58"/>
      <c r="OXI137" s="58"/>
      <c r="OXJ137" s="58"/>
      <c r="OXK137" s="58"/>
      <c r="OXL137" s="58"/>
      <c r="OXM137" s="58"/>
      <c r="OXN137" s="58"/>
      <c r="OXO137" s="58"/>
      <c r="OXP137" s="58"/>
      <c r="OXQ137" s="58"/>
      <c r="OXR137" s="58"/>
      <c r="OXS137" s="58"/>
      <c r="OXT137" s="58"/>
      <c r="OXU137" s="58"/>
      <c r="OXV137" s="58"/>
      <c r="OXW137" s="58"/>
      <c r="OXX137" s="58"/>
      <c r="OXY137" s="58"/>
      <c r="OXZ137" s="58"/>
      <c r="OYA137" s="58"/>
      <c r="OYB137" s="58"/>
      <c r="OYC137" s="58"/>
      <c r="OYD137" s="58"/>
      <c r="OYE137" s="58"/>
      <c r="OYF137" s="58"/>
      <c r="OYG137" s="58"/>
      <c r="OYH137" s="58"/>
      <c r="OYI137" s="58"/>
      <c r="OYJ137" s="58"/>
      <c r="OYK137" s="58"/>
      <c r="OYL137" s="58"/>
      <c r="OYM137" s="58"/>
      <c r="OYN137" s="58"/>
      <c r="OYO137" s="58"/>
      <c r="OYP137" s="58"/>
      <c r="OYQ137" s="58"/>
      <c r="OYR137" s="58"/>
      <c r="OYS137" s="58"/>
      <c r="OYT137" s="58"/>
      <c r="OYU137" s="58"/>
      <c r="OYV137" s="58"/>
      <c r="OYW137" s="58"/>
      <c r="OYX137" s="58"/>
      <c r="OYY137" s="58"/>
      <c r="OYZ137" s="58"/>
      <c r="OZA137" s="58"/>
      <c r="OZB137" s="58"/>
      <c r="OZC137" s="58"/>
      <c r="OZD137" s="58"/>
      <c r="OZE137" s="58"/>
      <c r="OZF137" s="58"/>
      <c r="OZG137" s="58"/>
      <c r="OZH137" s="58"/>
      <c r="OZI137" s="58"/>
      <c r="OZJ137" s="58"/>
      <c r="OZK137" s="58"/>
      <c r="OZL137" s="58"/>
      <c r="OZM137" s="58"/>
      <c r="OZN137" s="58"/>
      <c r="OZO137" s="58"/>
      <c r="OZP137" s="58"/>
      <c r="OZQ137" s="58"/>
      <c r="OZR137" s="58"/>
      <c r="OZS137" s="58"/>
      <c r="OZT137" s="58"/>
      <c r="OZU137" s="58"/>
      <c r="OZV137" s="58"/>
      <c r="OZW137" s="58"/>
      <c r="OZX137" s="58"/>
      <c r="OZY137" s="58"/>
      <c r="OZZ137" s="58"/>
      <c r="PAA137" s="58"/>
      <c r="PAB137" s="58"/>
      <c r="PAC137" s="58"/>
      <c r="PAD137" s="58"/>
      <c r="PAE137" s="58"/>
      <c r="PAF137" s="58"/>
      <c r="PAG137" s="58"/>
      <c r="PAH137" s="58"/>
      <c r="PAI137" s="58"/>
      <c r="PAJ137" s="58"/>
      <c r="PAK137" s="58"/>
      <c r="PAL137" s="58"/>
      <c r="PAM137" s="58"/>
      <c r="PAN137" s="58"/>
      <c r="PAO137" s="58"/>
      <c r="PAP137" s="58"/>
      <c r="PAQ137" s="58"/>
      <c r="PAR137" s="58"/>
      <c r="PAS137" s="58"/>
      <c r="PAT137" s="58"/>
      <c r="PAU137" s="58"/>
      <c r="PAV137" s="58"/>
      <c r="PAW137" s="58"/>
      <c r="PAX137" s="58"/>
      <c r="PAY137" s="58"/>
      <c r="PAZ137" s="58"/>
      <c r="PBA137" s="58"/>
      <c r="PBB137" s="58"/>
      <c r="PBC137" s="58"/>
      <c r="PBD137" s="58"/>
      <c r="PBE137" s="58"/>
      <c r="PBF137" s="58"/>
      <c r="PBG137" s="58"/>
      <c r="PBH137" s="58"/>
      <c r="PBI137" s="58"/>
      <c r="PBJ137" s="58"/>
      <c r="PBK137" s="58"/>
      <c r="PBL137" s="58"/>
      <c r="PBM137" s="58"/>
      <c r="PBN137" s="58"/>
      <c r="PBO137" s="58"/>
      <c r="PBP137" s="58"/>
      <c r="PBQ137" s="58"/>
      <c r="PBR137" s="58"/>
      <c r="PBS137" s="58"/>
      <c r="PBT137" s="58"/>
      <c r="PBU137" s="58"/>
      <c r="PBV137" s="58"/>
      <c r="PBW137" s="58"/>
      <c r="PBX137" s="58"/>
      <c r="PBY137" s="58"/>
      <c r="PBZ137" s="58"/>
      <c r="PCA137" s="58"/>
      <c r="PCB137" s="58"/>
      <c r="PCC137" s="58"/>
      <c r="PCD137" s="58"/>
      <c r="PCE137" s="58"/>
      <c r="PCF137" s="58"/>
      <c r="PCG137" s="58"/>
      <c r="PCH137" s="58"/>
      <c r="PCI137" s="58"/>
      <c r="PCJ137" s="58"/>
      <c r="PCK137" s="58"/>
      <c r="PCL137" s="58"/>
      <c r="PCM137" s="58"/>
      <c r="PCN137" s="58"/>
      <c r="PCO137" s="58"/>
      <c r="PCP137" s="58"/>
      <c r="PCQ137" s="58"/>
      <c r="PCR137" s="58"/>
      <c r="PCS137" s="58"/>
      <c r="PCT137" s="58"/>
      <c r="PCU137" s="58"/>
      <c r="PCV137" s="58"/>
      <c r="PCW137" s="58"/>
      <c r="PCX137" s="58"/>
      <c r="PCY137" s="58"/>
      <c r="PCZ137" s="58"/>
      <c r="PDA137" s="58"/>
      <c r="PDB137" s="58"/>
      <c r="PDC137" s="58"/>
      <c r="PDD137" s="58"/>
      <c r="PDE137" s="58"/>
      <c r="PDF137" s="58"/>
      <c r="PDG137" s="58"/>
      <c r="PDH137" s="58"/>
      <c r="PDI137" s="58"/>
      <c r="PDJ137" s="58"/>
      <c r="PDK137" s="58"/>
      <c r="PDL137" s="58"/>
      <c r="PDM137" s="58"/>
      <c r="PDN137" s="58"/>
      <c r="PDO137" s="58"/>
      <c r="PDP137" s="58"/>
      <c r="PDQ137" s="58"/>
      <c r="PDR137" s="58"/>
      <c r="PDS137" s="58"/>
      <c r="PDT137" s="58"/>
      <c r="PDU137" s="58"/>
      <c r="PDV137" s="58"/>
      <c r="PDW137" s="58"/>
      <c r="PDX137" s="58"/>
      <c r="PDY137" s="58"/>
      <c r="PDZ137" s="58"/>
      <c r="PEA137" s="58"/>
      <c r="PEB137" s="58"/>
      <c r="PEC137" s="58"/>
      <c r="PED137" s="58"/>
      <c r="PEE137" s="58"/>
      <c r="PEF137" s="58"/>
      <c r="PEG137" s="58"/>
      <c r="PEH137" s="58"/>
      <c r="PEI137" s="58"/>
      <c r="PEJ137" s="58"/>
      <c r="PEK137" s="58"/>
      <c r="PEL137" s="58"/>
      <c r="PEM137" s="58"/>
      <c r="PEN137" s="58"/>
      <c r="PEO137" s="58"/>
      <c r="PEP137" s="58"/>
      <c r="PEQ137" s="58"/>
      <c r="PER137" s="58"/>
      <c r="PES137" s="58"/>
      <c r="PET137" s="58"/>
      <c r="PEU137" s="58"/>
      <c r="PEV137" s="58"/>
      <c r="PEW137" s="58"/>
      <c r="PEX137" s="58"/>
      <c r="PEY137" s="58"/>
      <c r="PEZ137" s="58"/>
      <c r="PFA137" s="58"/>
      <c r="PFB137" s="58"/>
      <c r="PFC137" s="58"/>
      <c r="PFD137" s="58"/>
      <c r="PFE137" s="58"/>
      <c r="PFF137" s="58"/>
      <c r="PFG137" s="58"/>
      <c r="PFH137" s="58"/>
      <c r="PFI137" s="58"/>
      <c r="PFJ137" s="58"/>
      <c r="PFK137" s="58"/>
      <c r="PFL137" s="58"/>
      <c r="PFM137" s="58"/>
      <c r="PFN137" s="58"/>
      <c r="PFO137" s="58"/>
      <c r="PFP137" s="58"/>
      <c r="PFQ137" s="58"/>
      <c r="PFR137" s="58"/>
      <c r="PFS137" s="58"/>
      <c r="PFT137" s="58"/>
      <c r="PFU137" s="58"/>
      <c r="PFV137" s="58"/>
      <c r="PFW137" s="58"/>
      <c r="PFX137" s="58"/>
      <c r="PFY137" s="58"/>
      <c r="PFZ137" s="58"/>
      <c r="PGA137" s="58"/>
      <c r="PGB137" s="58"/>
      <c r="PGC137" s="58"/>
      <c r="PGD137" s="58"/>
      <c r="PGE137" s="58"/>
      <c r="PGF137" s="58"/>
      <c r="PGG137" s="58"/>
      <c r="PGH137" s="58"/>
      <c r="PGI137" s="58"/>
      <c r="PGJ137" s="58"/>
      <c r="PGK137" s="58"/>
      <c r="PGL137" s="58"/>
      <c r="PGM137" s="58"/>
      <c r="PGN137" s="58"/>
      <c r="PGO137" s="58"/>
      <c r="PGP137" s="58"/>
      <c r="PGQ137" s="58"/>
      <c r="PGR137" s="58"/>
      <c r="PGS137" s="58"/>
      <c r="PGT137" s="58"/>
      <c r="PGU137" s="58"/>
      <c r="PGV137" s="58"/>
      <c r="PGW137" s="58"/>
      <c r="PGX137" s="58"/>
      <c r="PGY137" s="58"/>
      <c r="PGZ137" s="58"/>
      <c r="PHA137" s="58"/>
      <c r="PHB137" s="58"/>
      <c r="PHC137" s="58"/>
      <c r="PHD137" s="58"/>
      <c r="PHE137" s="58"/>
      <c r="PHF137" s="58"/>
      <c r="PHG137" s="58"/>
      <c r="PHH137" s="58"/>
      <c r="PHI137" s="58"/>
      <c r="PHJ137" s="58"/>
      <c r="PHK137" s="58"/>
      <c r="PHL137" s="58"/>
      <c r="PHM137" s="58"/>
      <c r="PHN137" s="58"/>
      <c r="PHO137" s="58"/>
      <c r="PHP137" s="58"/>
      <c r="PHQ137" s="58"/>
      <c r="PHR137" s="58"/>
      <c r="PHS137" s="58"/>
      <c r="PHT137" s="58"/>
      <c r="PHU137" s="58"/>
      <c r="PHV137" s="58"/>
      <c r="PHW137" s="58"/>
      <c r="PHX137" s="58"/>
      <c r="PHY137" s="58"/>
      <c r="PHZ137" s="58"/>
      <c r="PIA137" s="58"/>
      <c r="PIB137" s="58"/>
      <c r="PIC137" s="58"/>
      <c r="PID137" s="58"/>
      <c r="PIE137" s="58"/>
      <c r="PIF137" s="58"/>
      <c r="PIG137" s="58"/>
      <c r="PIH137" s="58"/>
      <c r="PII137" s="58"/>
      <c r="PIJ137" s="58"/>
      <c r="PIK137" s="58"/>
      <c r="PIL137" s="58"/>
      <c r="PIM137" s="58"/>
      <c r="PIN137" s="58"/>
      <c r="PIO137" s="58"/>
      <c r="PIP137" s="58"/>
      <c r="PIQ137" s="58"/>
      <c r="PIR137" s="58"/>
      <c r="PIS137" s="58"/>
      <c r="PIT137" s="58"/>
      <c r="PIU137" s="58"/>
      <c r="PIV137" s="58"/>
      <c r="PIW137" s="58"/>
      <c r="PIX137" s="58"/>
      <c r="PIY137" s="58"/>
      <c r="PIZ137" s="58"/>
      <c r="PJA137" s="58"/>
      <c r="PJB137" s="58"/>
      <c r="PJC137" s="58"/>
      <c r="PJD137" s="58"/>
      <c r="PJE137" s="58"/>
      <c r="PJF137" s="58"/>
      <c r="PJG137" s="58"/>
      <c r="PJH137" s="58"/>
      <c r="PJI137" s="58"/>
      <c r="PJJ137" s="58"/>
      <c r="PJK137" s="58"/>
      <c r="PJL137" s="58"/>
      <c r="PJM137" s="58"/>
      <c r="PJN137" s="58"/>
      <c r="PJO137" s="58"/>
      <c r="PJP137" s="58"/>
      <c r="PJQ137" s="58"/>
      <c r="PJR137" s="58"/>
      <c r="PJS137" s="58"/>
      <c r="PJT137" s="58"/>
      <c r="PJU137" s="58"/>
      <c r="PJV137" s="58"/>
      <c r="PJW137" s="58"/>
      <c r="PJX137" s="58"/>
      <c r="PJY137" s="58"/>
      <c r="PJZ137" s="58"/>
      <c r="PKA137" s="58"/>
      <c r="PKB137" s="58"/>
      <c r="PKC137" s="58"/>
      <c r="PKD137" s="58"/>
      <c r="PKE137" s="58"/>
      <c r="PKF137" s="58"/>
      <c r="PKG137" s="58"/>
      <c r="PKH137" s="58"/>
      <c r="PKI137" s="58"/>
      <c r="PKJ137" s="58"/>
      <c r="PKK137" s="58"/>
      <c r="PKL137" s="58"/>
      <c r="PKM137" s="58"/>
      <c r="PKN137" s="58"/>
      <c r="PKO137" s="58"/>
      <c r="PKP137" s="58"/>
      <c r="PKQ137" s="58"/>
      <c r="PKR137" s="58"/>
      <c r="PKS137" s="58"/>
      <c r="PKT137" s="58"/>
      <c r="PKU137" s="58"/>
      <c r="PKV137" s="58"/>
      <c r="PKW137" s="58"/>
      <c r="PKX137" s="58"/>
      <c r="PKY137" s="58"/>
      <c r="PKZ137" s="58"/>
      <c r="PLA137" s="58"/>
      <c r="PLB137" s="58"/>
      <c r="PLC137" s="58"/>
      <c r="PLD137" s="58"/>
      <c r="PLE137" s="58"/>
      <c r="PLF137" s="58"/>
      <c r="PLG137" s="58"/>
      <c r="PLH137" s="58"/>
      <c r="PLI137" s="58"/>
      <c r="PLJ137" s="58"/>
      <c r="PLK137" s="58"/>
      <c r="PLL137" s="58"/>
      <c r="PLM137" s="58"/>
      <c r="PLN137" s="58"/>
      <c r="PLO137" s="58"/>
      <c r="PLP137" s="58"/>
      <c r="PLQ137" s="58"/>
      <c r="PLR137" s="58"/>
      <c r="PLS137" s="58"/>
      <c r="PLT137" s="58"/>
      <c r="PLU137" s="58"/>
      <c r="PLV137" s="58"/>
      <c r="PLW137" s="58"/>
      <c r="PLX137" s="58"/>
      <c r="PLY137" s="58"/>
      <c r="PLZ137" s="58"/>
      <c r="PMA137" s="58"/>
      <c r="PMB137" s="58"/>
      <c r="PMC137" s="58"/>
      <c r="PMD137" s="58"/>
      <c r="PME137" s="58"/>
      <c r="PMF137" s="58"/>
      <c r="PMG137" s="58"/>
      <c r="PMH137" s="58"/>
      <c r="PMI137" s="58"/>
      <c r="PMJ137" s="58"/>
      <c r="PMK137" s="58"/>
      <c r="PML137" s="58"/>
      <c r="PMM137" s="58"/>
      <c r="PMN137" s="58"/>
      <c r="PMO137" s="58"/>
      <c r="PMP137" s="58"/>
      <c r="PMQ137" s="58"/>
      <c r="PMR137" s="58"/>
      <c r="PMS137" s="58"/>
      <c r="PMT137" s="58"/>
      <c r="PMU137" s="58"/>
      <c r="PMV137" s="58"/>
      <c r="PMW137" s="58"/>
      <c r="PMX137" s="58"/>
      <c r="PMY137" s="58"/>
      <c r="PMZ137" s="58"/>
      <c r="PNA137" s="58"/>
      <c r="PNB137" s="58"/>
      <c r="PNC137" s="58"/>
      <c r="PND137" s="58"/>
      <c r="PNE137" s="58"/>
      <c r="PNF137" s="58"/>
      <c r="PNG137" s="58"/>
      <c r="PNH137" s="58"/>
      <c r="PNI137" s="58"/>
      <c r="PNJ137" s="58"/>
      <c r="PNK137" s="58"/>
      <c r="PNL137" s="58"/>
      <c r="PNM137" s="58"/>
      <c r="PNN137" s="58"/>
      <c r="PNO137" s="58"/>
      <c r="PNP137" s="58"/>
      <c r="PNQ137" s="58"/>
      <c r="PNR137" s="58"/>
      <c r="PNS137" s="58"/>
      <c r="PNT137" s="58"/>
      <c r="PNU137" s="58"/>
      <c r="PNV137" s="58"/>
      <c r="PNW137" s="58"/>
      <c r="PNX137" s="58"/>
      <c r="PNY137" s="58"/>
      <c r="PNZ137" s="58"/>
      <c r="POA137" s="58"/>
      <c r="POB137" s="58"/>
      <c r="POC137" s="58"/>
      <c r="POD137" s="58"/>
      <c r="POE137" s="58"/>
      <c r="POF137" s="58"/>
      <c r="POG137" s="58"/>
      <c r="POH137" s="58"/>
      <c r="POI137" s="58"/>
      <c r="POJ137" s="58"/>
      <c r="POK137" s="58"/>
      <c r="POL137" s="58"/>
      <c r="POM137" s="58"/>
      <c r="PON137" s="58"/>
      <c r="POO137" s="58"/>
      <c r="POP137" s="58"/>
      <c r="POQ137" s="58"/>
      <c r="POR137" s="58"/>
      <c r="POS137" s="58"/>
      <c r="POT137" s="58"/>
      <c r="POU137" s="58"/>
      <c r="POV137" s="58"/>
      <c r="POW137" s="58"/>
      <c r="POX137" s="58"/>
      <c r="POY137" s="58"/>
      <c r="POZ137" s="58"/>
      <c r="PPA137" s="58"/>
      <c r="PPB137" s="58"/>
      <c r="PPC137" s="58"/>
      <c r="PPD137" s="58"/>
      <c r="PPE137" s="58"/>
      <c r="PPF137" s="58"/>
      <c r="PPG137" s="58"/>
      <c r="PPH137" s="58"/>
      <c r="PPI137" s="58"/>
      <c r="PPJ137" s="58"/>
      <c r="PPK137" s="58"/>
      <c r="PPL137" s="58"/>
      <c r="PPM137" s="58"/>
      <c r="PPN137" s="58"/>
      <c r="PPO137" s="58"/>
      <c r="PPP137" s="58"/>
      <c r="PPQ137" s="58"/>
      <c r="PPR137" s="58"/>
      <c r="PPS137" s="58"/>
      <c r="PPT137" s="58"/>
      <c r="PPU137" s="58"/>
      <c r="PPV137" s="58"/>
      <c r="PPW137" s="58"/>
      <c r="PPX137" s="58"/>
      <c r="PPY137" s="58"/>
      <c r="PPZ137" s="58"/>
      <c r="PQA137" s="58"/>
      <c r="PQB137" s="58"/>
      <c r="PQC137" s="58"/>
      <c r="PQD137" s="58"/>
      <c r="PQE137" s="58"/>
      <c r="PQF137" s="58"/>
      <c r="PQG137" s="58"/>
      <c r="PQH137" s="58"/>
      <c r="PQI137" s="58"/>
      <c r="PQJ137" s="58"/>
      <c r="PQK137" s="58"/>
      <c r="PQL137" s="58"/>
      <c r="PQM137" s="58"/>
      <c r="PQN137" s="58"/>
      <c r="PQO137" s="58"/>
      <c r="PQP137" s="58"/>
      <c r="PQQ137" s="58"/>
      <c r="PQR137" s="58"/>
      <c r="PQS137" s="58"/>
      <c r="PQT137" s="58"/>
      <c r="PQU137" s="58"/>
      <c r="PQV137" s="58"/>
      <c r="PQW137" s="58"/>
      <c r="PQX137" s="58"/>
      <c r="PQY137" s="58"/>
      <c r="PQZ137" s="58"/>
      <c r="PRA137" s="58"/>
      <c r="PRB137" s="58"/>
      <c r="PRC137" s="58"/>
      <c r="PRD137" s="58"/>
      <c r="PRE137" s="58"/>
      <c r="PRF137" s="58"/>
      <c r="PRG137" s="58"/>
      <c r="PRH137" s="58"/>
      <c r="PRI137" s="58"/>
      <c r="PRJ137" s="58"/>
      <c r="PRK137" s="58"/>
      <c r="PRL137" s="58"/>
      <c r="PRM137" s="58"/>
      <c r="PRN137" s="58"/>
      <c r="PRO137" s="58"/>
      <c r="PRP137" s="58"/>
      <c r="PRQ137" s="58"/>
      <c r="PRR137" s="58"/>
      <c r="PRS137" s="58"/>
      <c r="PRT137" s="58"/>
      <c r="PRU137" s="58"/>
      <c r="PRV137" s="58"/>
      <c r="PRW137" s="58"/>
      <c r="PRX137" s="58"/>
      <c r="PRY137" s="58"/>
      <c r="PRZ137" s="58"/>
      <c r="PSA137" s="58"/>
      <c r="PSB137" s="58"/>
      <c r="PSC137" s="58"/>
      <c r="PSD137" s="58"/>
      <c r="PSE137" s="58"/>
      <c r="PSF137" s="58"/>
      <c r="PSG137" s="58"/>
      <c r="PSH137" s="58"/>
      <c r="PSI137" s="58"/>
      <c r="PSJ137" s="58"/>
      <c r="PSK137" s="58"/>
      <c r="PSL137" s="58"/>
      <c r="PSM137" s="58"/>
      <c r="PSN137" s="58"/>
      <c r="PSO137" s="58"/>
      <c r="PSP137" s="58"/>
      <c r="PSQ137" s="58"/>
      <c r="PSR137" s="58"/>
      <c r="PSS137" s="58"/>
      <c r="PST137" s="58"/>
      <c r="PSU137" s="58"/>
      <c r="PSV137" s="58"/>
      <c r="PSW137" s="58"/>
      <c r="PSX137" s="58"/>
      <c r="PSY137" s="58"/>
      <c r="PSZ137" s="58"/>
      <c r="PTA137" s="58"/>
      <c r="PTB137" s="58"/>
      <c r="PTC137" s="58"/>
      <c r="PTD137" s="58"/>
      <c r="PTE137" s="58"/>
      <c r="PTF137" s="58"/>
      <c r="PTG137" s="58"/>
      <c r="PTH137" s="58"/>
      <c r="PTI137" s="58"/>
      <c r="PTJ137" s="58"/>
      <c r="PTK137" s="58"/>
      <c r="PTL137" s="58"/>
      <c r="PTM137" s="58"/>
      <c r="PTN137" s="58"/>
      <c r="PTO137" s="58"/>
      <c r="PTP137" s="58"/>
      <c r="PTQ137" s="58"/>
      <c r="PTR137" s="58"/>
      <c r="PTS137" s="58"/>
      <c r="PTT137" s="58"/>
      <c r="PTU137" s="58"/>
      <c r="PTV137" s="58"/>
      <c r="PTW137" s="58"/>
      <c r="PTX137" s="58"/>
      <c r="PTY137" s="58"/>
      <c r="PTZ137" s="58"/>
      <c r="PUA137" s="58"/>
      <c r="PUB137" s="58"/>
      <c r="PUC137" s="58"/>
      <c r="PUD137" s="58"/>
      <c r="PUE137" s="58"/>
      <c r="PUF137" s="58"/>
      <c r="PUG137" s="58"/>
      <c r="PUH137" s="58"/>
      <c r="PUI137" s="58"/>
      <c r="PUJ137" s="58"/>
      <c r="PUK137" s="58"/>
      <c r="PUL137" s="58"/>
      <c r="PUM137" s="58"/>
      <c r="PUN137" s="58"/>
      <c r="PUO137" s="58"/>
      <c r="PUP137" s="58"/>
      <c r="PUQ137" s="58"/>
      <c r="PUR137" s="58"/>
      <c r="PUS137" s="58"/>
      <c r="PUT137" s="58"/>
      <c r="PUU137" s="58"/>
      <c r="PUV137" s="58"/>
      <c r="PUW137" s="58"/>
      <c r="PUX137" s="58"/>
      <c r="PUY137" s="58"/>
      <c r="PUZ137" s="58"/>
      <c r="PVA137" s="58"/>
      <c r="PVB137" s="58"/>
      <c r="PVC137" s="58"/>
      <c r="PVD137" s="58"/>
      <c r="PVE137" s="58"/>
      <c r="PVF137" s="58"/>
      <c r="PVG137" s="58"/>
      <c r="PVH137" s="58"/>
      <c r="PVI137" s="58"/>
      <c r="PVJ137" s="58"/>
      <c r="PVK137" s="58"/>
      <c r="PVL137" s="58"/>
      <c r="PVM137" s="58"/>
      <c r="PVN137" s="58"/>
      <c r="PVO137" s="58"/>
      <c r="PVP137" s="58"/>
      <c r="PVQ137" s="58"/>
      <c r="PVR137" s="58"/>
      <c r="PVS137" s="58"/>
      <c r="PVT137" s="58"/>
      <c r="PVU137" s="58"/>
      <c r="PVV137" s="58"/>
      <c r="PVW137" s="58"/>
      <c r="PVX137" s="58"/>
      <c r="PVY137" s="58"/>
      <c r="PVZ137" s="58"/>
      <c r="PWA137" s="58"/>
      <c r="PWB137" s="58"/>
      <c r="PWC137" s="58"/>
      <c r="PWD137" s="58"/>
      <c r="PWE137" s="58"/>
      <c r="PWF137" s="58"/>
      <c r="PWG137" s="58"/>
      <c r="PWH137" s="58"/>
      <c r="PWI137" s="58"/>
      <c r="PWJ137" s="58"/>
      <c r="PWK137" s="58"/>
      <c r="PWL137" s="58"/>
      <c r="PWM137" s="58"/>
      <c r="PWN137" s="58"/>
      <c r="PWO137" s="58"/>
      <c r="PWP137" s="58"/>
      <c r="PWQ137" s="58"/>
      <c r="PWR137" s="58"/>
      <c r="PWS137" s="58"/>
      <c r="PWT137" s="58"/>
      <c r="PWU137" s="58"/>
      <c r="PWV137" s="58"/>
      <c r="PWW137" s="58"/>
      <c r="PWX137" s="58"/>
      <c r="PWY137" s="58"/>
      <c r="PWZ137" s="58"/>
      <c r="PXA137" s="58"/>
      <c r="PXB137" s="58"/>
      <c r="PXC137" s="58"/>
      <c r="PXD137" s="58"/>
      <c r="PXE137" s="58"/>
      <c r="PXF137" s="58"/>
      <c r="PXG137" s="58"/>
      <c r="PXH137" s="58"/>
      <c r="PXI137" s="58"/>
      <c r="PXJ137" s="58"/>
      <c r="PXK137" s="58"/>
      <c r="PXL137" s="58"/>
      <c r="PXM137" s="58"/>
      <c r="PXN137" s="58"/>
      <c r="PXO137" s="58"/>
      <c r="PXP137" s="58"/>
      <c r="PXQ137" s="58"/>
      <c r="PXR137" s="58"/>
      <c r="PXS137" s="58"/>
      <c r="PXT137" s="58"/>
      <c r="PXU137" s="58"/>
      <c r="PXV137" s="58"/>
      <c r="PXW137" s="58"/>
      <c r="PXX137" s="58"/>
      <c r="PXY137" s="58"/>
      <c r="PXZ137" s="58"/>
      <c r="PYA137" s="58"/>
      <c r="PYB137" s="58"/>
      <c r="PYC137" s="58"/>
      <c r="PYD137" s="58"/>
      <c r="PYE137" s="58"/>
      <c r="PYF137" s="58"/>
      <c r="PYG137" s="58"/>
      <c r="PYH137" s="58"/>
      <c r="PYI137" s="58"/>
      <c r="PYJ137" s="58"/>
      <c r="PYK137" s="58"/>
      <c r="PYL137" s="58"/>
      <c r="PYM137" s="58"/>
      <c r="PYN137" s="58"/>
      <c r="PYO137" s="58"/>
      <c r="PYP137" s="58"/>
      <c r="PYQ137" s="58"/>
      <c r="PYR137" s="58"/>
      <c r="PYS137" s="58"/>
      <c r="PYT137" s="58"/>
      <c r="PYU137" s="58"/>
      <c r="PYV137" s="58"/>
      <c r="PYW137" s="58"/>
      <c r="PYX137" s="58"/>
      <c r="PYY137" s="58"/>
      <c r="PYZ137" s="58"/>
      <c r="PZA137" s="58"/>
      <c r="PZB137" s="58"/>
      <c r="PZC137" s="58"/>
      <c r="PZD137" s="58"/>
      <c r="PZE137" s="58"/>
      <c r="PZF137" s="58"/>
      <c r="PZG137" s="58"/>
      <c r="PZH137" s="58"/>
      <c r="PZI137" s="58"/>
      <c r="PZJ137" s="58"/>
      <c r="PZK137" s="58"/>
      <c r="PZL137" s="58"/>
      <c r="PZM137" s="58"/>
      <c r="PZN137" s="58"/>
      <c r="PZO137" s="58"/>
      <c r="PZP137" s="58"/>
      <c r="PZQ137" s="58"/>
      <c r="PZR137" s="58"/>
      <c r="PZS137" s="58"/>
      <c r="PZT137" s="58"/>
      <c r="PZU137" s="58"/>
      <c r="PZV137" s="58"/>
      <c r="PZW137" s="58"/>
      <c r="PZX137" s="58"/>
      <c r="PZY137" s="58"/>
      <c r="PZZ137" s="58"/>
      <c r="QAA137" s="58"/>
      <c r="QAB137" s="58"/>
      <c r="QAC137" s="58"/>
      <c r="QAD137" s="58"/>
      <c r="QAE137" s="58"/>
      <c r="QAF137" s="58"/>
      <c r="QAG137" s="58"/>
      <c r="QAH137" s="58"/>
      <c r="QAI137" s="58"/>
      <c r="QAJ137" s="58"/>
      <c r="QAK137" s="58"/>
      <c r="QAL137" s="58"/>
      <c r="QAM137" s="58"/>
      <c r="QAN137" s="58"/>
      <c r="QAO137" s="58"/>
      <c r="QAP137" s="58"/>
      <c r="QAQ137" s="58"/>
      <c r="QAR137" s="58"/>
      <c r="QAS137" s="58"/>
      <c r="QAT137" s="58"/>
      <c r="QAU137" s="58"/>
      <c r="QAV137" s="58"/>
      <c r="QAW137" s="58"/>
      <c r="QAX137" s="58"/>
      <c r="QAY137" s="58"/>
      <c r="QAZ137" s="58"/>
      <c r="QBA137" s="58"/>
      <c r="QBB137" s="58"/>
      <c r="QBC137" s="58"/>
      <c r="QBD137" s="58"/>
      <c r="QBE137" s="58"/>
      <c r="QBF137" s="58"/>
      <c r="QBG137" s="58"/>
      <c r="QBH137" s="58"/>
      <c r="QBI137" s="58"/>
      <c r="QBJ137" s="58"/>
      <c r="QBK137" s="58"/>
      <c r="QBL137" s="58"/>
      <c r="QBM137" s="58"/>
      <c r="QBN137" s="58"/>
      <c r="QBO137" s="58"/>
      <c r="QBP137" s="58"/>
      <c r="QBQ137" s="58"/>
      <c r="QBR137" s="58"/>
      <c r="QBS137" s="58"/>
      <c r="QBT137" s="58"/>
      <c r="QBU137" s="58"/>
      <c r="QBV137" s="58"/>
      <c r="QBW137" s="58"/>
      <c r="QBX137" s="58"/>
      <c r="QBY137" s="58"/>
      <c r="QBZ137" s="58"/>
      <c r="QCA137" s="58"/>
      <c r="QCB137" s="58"/>
      <c r="QCC137" s="58"/>
      <c r="QCD137" s="58"/>
      <c r="QCE137" s="58"/>
      <c r="QCF137" s="58"/>
      <c r="QCG137" s="58"/>
      <c r="QCH137" s="58"/>
      <c r="QCI137" s="58"/>
      <c r="QCJ137" s="58"/>
      <c r="QCK137" s="58"/>
      <c r="QCL137" s="58"/>
      <c r="QCM137" s="58"/>
      <c r="QCN137" s="58"/>
      <c r="QCO137" s="58"/>
      <c r="QCP137" s="58"/>
      <c r="QCQ137" s="58"/>
      <c r="QCR137" s="58"/>
      <c r="QCS137" s="58"/>
      <c r="QCT137" s="58"/>
      <c r="QCU137" s="58"/>
      <c r="QCV137" s="58"/>
      <c r="QCW137" s="58"/>
      <c r="QCX137" s="58"/>
      <c r="QCY137" s="58"/>
      <c r="QCZ137" s="58"/>
      <c r="QDA137" s="58"/>
      <c r="QDB137" s="58"/>
      <c r="QDC137" s="58"/>
      <c r="QDD137" s="58"/>
      <c r="QDE137" s="58"/>
      <c r="QDF137" s="58"/>
      <c r="QDG137" s="58"/>
      <c r="QDH137" s="58"/>
      <c r="QDI137" s="58"/>
      <c r="QDJ137" s="58"/>
      <c r="QDK137" s="58"/>
      <c r="QDL137" s="58"/>
      <c r="QDM137" s="58"/>
      <c r="QDN137" s="58"/>
      <c r="QDO137" s="58"/>
      <c r="QDP137" s="58"/>
      <c r="QDQ137" s="58"/>
      <c r="QDR137" s="58"/>
      <c r="QDS137" s="58"/>
      <c r="QDT137" s="58"/>
      <c r="QDU137" s="58"/>
      <c r="QDV137" s="58"/>
      <c r="QDW137" s="58"/>
      <c r="QDX137" s="58"/>
      <c r="QDY137" s="58"/>
      <c r="QDZ137" s="58"/>
      <c r="QEA137" s="58"/>
      <c r="QEB137" s="58"/>
      <c r="QEC137" s="58"/>
      <c r="QED137" s="58"/>
      <c r="QEE137" s="58"/>
      <c r="QEF137" s="58"/>
      <c r="QEG137" s="58"/>
      <c r="QEH137" s="58"/>
      <c r="QEI137" s="58"/>
      <c r="QEJ137" s="58"/>
      <c r="QEK137" s="58"/>
      <c r="QEL137" s="58"/>
      <c r="QEM137" s="58"/>
      <c r="QEN137" s="58"/>
      <c r="QEO137" s="58"/>
      <c r="QEP137" s="58"/>
      <c r="QEQ137" s="58"/>
      <c r="QER137" s="58"/>
      <c r="QES137" s="58"/>
      <c r="QET137" s="58"/>
      <c r="QEU137" s="58"/>
      <c r="QEV137" s="58"/>
      <c r="QEW137" s="58"/>
      <c r="QEX137" s="58"/>
      <c r="QEY137" s="58"/>
      <c r="QEZ137" s="58"/>
      <c r="QFA137" s="58"/>
      <c r="QFB137" s="58"/>
      <c r="QFC137" s="58"/>
      <c r="QFD137" s="58"/>
      <c r="QFE137" s="58"/>
      <c r="QFF137" s="58"/>
      <c r="QFG137" s="58"/>
      <c r="QFH137" s="58"/>
      <c r="QFI137" s="58"/>
      <c r="QFJ137" s="58"/>
      <c r="QFK137" s="58"/>
      <c r="QFL137" s="58"/>
      <c r="QFM137" s="58"/>
      <c r="QFN137" s="58"/>
      <c r="QFO137" s="58"/>
      <c r="QFP137" s="58"/>
      <c r="QFQ137" s="58"/>
      <c r="QFR137" s="58"/>
      <c r="QFS137" s="58"/>
      <c r="QFT137" s="58"/>
      <c r="QFU137" s="58"/>
      <c r="QFV137" s="58"/>
      <c r="QFW137" s="58"/>
      <c r="QFX137" s="58"/>
      <c r="QFY137" s="58"/>
      <c r="QFZ137" s="58"/>
      <c r="QGA137" s="58"/>
      <c r="QGB137" s="58"/>
      <c r="QGC137" s="58"/>
      <c r="QGD137" s="58"/>
      <c r="QGE137" s="58"/>
      <c r="QGF137" s="58"/>
      <c r="QGG137" s="58"/>
      <c r="QGH137" s="58"/>
      <c r="QGI137" s="58"/>
      <c r="QGJ137" s="58"/>
      <c r="QGK137" s="58"/>
      <c r="QGL137" s="58"/>
      <c r="QGM137" s="58"/>
      <c r="QGN137" s="58"/>
      <c r="QGO137" s="58"/>
      <c r="QGP137" s="58"/>
      <c r="QGQ137" s="58"/>
      <c r="QGR137" s="58"/>
      <c r="QGS137" s="58"/>
      <c r="QGT137" s="58"/>
      <c r="QGU137" s="58"/>
      <c r="QGV137" s="58"/>
      <c r="QGW137" s="58"/>
      <c r="QGX137" s="58"/>
      <c r="QGY137" s="58"/>
      <c r="QGZ137" s="58"/>
      <c r="QHA137" s="58"/>
      <c r="QHB137" s="58"/>
      <c r="QHC137" s="58"/>
      <c r="QHD137" s="58"/>
      <c r="QHE137" s="58"/>
      <c r="QHF137" s="58"/>
      <c r="QHG137" s="58"/>
      <c r="QHH137" s="58"/>
      <c r="QHI137" s="58"/>
      <c r="QHJ137" s="58"/>
      <c r="QHK137" s="58"/>
      <c r="QHL137" s="58"/>
      <c r="QHM137" s="58"/>
      <c r="QHN137" s="58"/>
      <c r="QHO137" s="58"/>
      <c r="QHP137" s="58"/>
      <c r="QHQ137" s="58"/>
      <c r="QHR137" s="58"/>
      <c r="QHS137" s="58"/>
      <c r="QHT137" s="58"/>
      <c r="QHU137" s="58"/>
      <c r="QHV137" s="58"/>
      <c r="QHW137" s="58"/>
      <c r="QHX137" s="58"/>
      <c r="QHY137" s="58"/>
      <c r="QHZ137" s="58"/>
      <c r="QIA137" s="58"/>
      <c r="QIB137" s="58"/>
      <c r="QIC137" s="58"/>
      <c r="QID137" s="58"/>
      <c r="QIE137" s="58"/>
      <c r="QIF137" s="58"/>
      <c r="QIG137" s="58"/>
      <c r="QIH137" s="58"/>
      <c r="QII137" s="58"/>
      <c r="QIJ137" s="58"/>
      <c r="QIK137" s="58"/>
      <c r="QIL137" s="58"/>
      <c r="QIM137" s="58"/>
      <c r="QIN137" s="58"/>
      <c r="QIO137" s="58"/>
      <c r="QIP137" s="58"/>
      <c r="QIQ137" s="58"/>
      <c r="QIR137" s="58"/>
      <c r="QIS137" s="58"/>
      <c r="QIT137" s="58"/>
      <c r="QIU137" s="58"/>
      <c r="QIV137" s="58"/>
      <c r="QIW137" s="58"/>
      <c r="QIX137" s="58"/>
      <c r="QIY137" s="58"/>
      <c r="QIZ137" s="58"/>
      <c r="QJA137" s="58"/>
      <c r="QJB137" s="58"/>
      <c r="QJC137" s="58"/>
      <c r="QJD137" s="58"/>
      <c r="QJE137" s="58"/>
      <c r="QJF137" s="58"/>
      <c r="QJG137" s="58"/>
      <c r="QJH137" s="58"/>
      <c r="QJI137" s="58"/>
      <c r="QJJ137" s="58"/>
      <c r="QJK137" s="58"/>
      <c r="QJL137" s="58"/>
      <c r="QJM137" s="58"/>
      <c r="QJN137" s="58"/>
      <c r="QJO137" s="58"/>
      <c r="QJP137" s="58"/>
      <c r="QJQ137" s="58"/>
      <c r="QJR137" s="58"/>
      <c r="QJS137" s="58"/>
      <c r="QJT137" s="58"/>
      <c r="QJU137" s="58"/>
      <c r="QJV137" s="58"/>
      <c r="QJW137" s="58"/>
      <c r="QJX137" s="58"/>
      <c r="QJY137" s="58"/>
      <c r="QJZ137" s="58"/>
      <c r="QKA137" s="58"/>
      <c r="QKB137" s="58"/>
      <c r="QKC137" s="58"/>
      <c r="QKD137" s="58"/>
      <c r="QKE137" s="58"/>
      <c r="QKF137" s="58"/>
      <c r="QKG137" s="58"/>
      <c r="QKH137" s="58"/>
      <c r="QKI137" s="58"/>
      <c r="QKJ137" s="58"/>
      <c r="QKK137" s="58"/>
      <c r="QKL137" s="58"/>
      <c r="QKM137" s="58"/>
      <c r="QKN137" s="58"/>
      <c r="QKO137" s="58"/>
      <c r="QKP137" s="58"/>
      <c r="QKQ137" s="58"/>
      <c r="QKR137" s="58"/>
      <c r="QKS137" s="58"/>
      <c r="QKT137" s="58"/>
      <c r="QKU137" s="58"/>
      <c r="QKV137" s="58"/>
      <c r="QKW137" s="58"/>
      <c r="QKX137" s="58"/>
      <c r="QKY137" s="58"/>
      <c r="QKZ137" s="58"/>
      <c r="QLA137" s="58"/>
      <c r="QLB137" s="58"/>
      <c r="QLC137" s="58"/>
      <c r="QLD137" s="58"/>
      <c r="QLE137" s="58"/>
      <c r="QLF137" s="58"/>
      <c r="QLG137" s="58"/>
      <c r="QLH137" s="58"/>
      <c r="QLI137" s="58"/>
      <c r="QLJ137" s="58"/>
      <c r="QLK137" s="58"/>
      <c r="QLL137" s="58"/>
      <c r="QLM137" s="58"/>
      <c r="QLN137" s="58"/>
      <c r="QLO137" s="58"/>
      <c r="QLP137" s="58"/>
      <c r="QLQ137" s="58"/>
      <c r="QLR137" s="58"/>
      <c r="QLS137" s="58"/>
      <c r="QLT137" s="58"/>
      <c r="QLU137" s="58"/>
      <c r="QLV137" s="58"/>
      <c r="QLW137" s="58"/>
      <c r="QLX137" s="58"/>
      <c r="QLY137" s="58"/>
      <c r="QLZ137" s="58"/>
      <c r="QMA137" s="58"/>
      <c r="QMB137" s="58"/>
      <c r="QMC137" s="58"/>
      <c r="QMD137" s="58"/>
      <c r="QME137" s="58"/>
      <c r="QMF137" s="58"/>
      <c r="QMG137" s="58"/>
      <c r="QMH137" s="58"/>
      <c r="QMI137" s="58"/>
      <c r="QMJ137" s="58"/>
      <c r="QMK137" s="58"/>
      <c r="QML137" s="58"/>
      <c r="QMM137" s="58"/>
      <c r="QMN137" s="58"/>
      <c r="QMO137" s="58"/>
      <c r="QMP137" s="58"/>
      <c r="QMQ137" s="58"/>
      <c r="QMR137" s="58"/>
      <c r="QMS137" s="58"/>
      <c r="QMT137" s="58"/>
      <c r="QMU137" s="58"/>
      <c r="QMV137" s="58"/>
      <c r="QMW137" s="58"/>
      <c r="QMX137" s="58"/>
      <c r="QMY137" s="58"/>
      <c r="QMZ137" s="58"/>
      <c r="QNA137" s="58"/>
      <c r="QNB137" s="58"/>
      <c r="QNC137" s="58"/>
      <c r="QND137" s="58"/>
      <c r="QNE137" s="58"/>
      <c r="QNF137" s="58"/>
      <c r="QNG137" s="58"/>
      <c r="QNH137" s="58"/>
      <c r="QNI137" s="58"/>
      <c r="QNJ137" s="58"/>
      <c r="QNK137" s="58"/>
      <c r="QNL137" s="58"/>
      <c r="QNM137" s="58"/>
      <c r="QNN137" s="58"/>
      <c r="QNO137" s="58"/>
      <c r="QNP137" s="58"/>
      <c r="QNQ137" s="58"/>
      <c r="QNR137" s="58"/>
      <c r="QNS137" s="58"/>
      <c r="QNT137" s="58"/>
      <c r="QNU137" s="58"/>
      <c r="QNV137" s="58"/>
      <c r="QNW137" s="58"/>
      <c r="QNX137" s="58"/>
      <c r="QNY137" s="58"/>
      <c r="QNZ137" s="58"/>
      <c r="QOA137" s="58"/>
      <c r="QOB137" s="58"/>
      <c r="QOC137" s="58"/>
      <c r="QOD137" s="58"/>
      <c r="QOE137" s="58"/>
      <c r="QOF137" s="58"/>
      <c r="QOG137" s="58"/>
      <c r="QOH137" s="58"/>
      <c r="QOI137" s="58"/>
      <c r="QOJ137" s="58"/>
      <c r="QOK137" s="58"/>
      <c r="QOL137" s="58"/>
      <c r="QOM137" s="58"/>
      <c r="QON137" s="58"/>
      <c r="QOO137" s="58"/>
      <c r="QOP137" s="58"/>
      <c r="QOQ137" s="58"/>
      <c r="QOR137" s="58"/>
      <c r="QOS137" s="58"/>
      <c r="QOT137" s="58"/>
      <c r="QOU137" s="58"/>
      <c r="QOV137" s="58"/>
      <c r="QOW137" s="58"/>
      <c r="QOX137" s="58"/>
      <c r="QOY137" s="58"/>
      <c r="QOZ137" s="58"/>
      <c r="QPA137" s="58"/>
      <c r="QPB137" s="58"/>
      <c r="QPC137" s="58"/>
      <c r="QPD137" s="58"/>
      <c r="QPE137" s="58"/>
      <c r="QPF137" s="58"/>
      <c r="QPG137" s="58"/>
      <c r="QPH137" s="58"/>
      <c r="QPI137" s="58"/>
      <c r="QPJ137" s="58"/>
      <c r="QPK137" s="58"/>
      <c r="QPL137" s="58"/>
      <c r="QPM137" s="58"/>
      <c r="QPN137" s="58"/>
      <c r="QPO137" s="58"/>
      <c r="QPP137" s="58"/>
      <c r="QPQ137" s="58"/>
      <c r="QPR137" s="58"/>
      <c r="QPS137" s="58"/>
      <c r="QPT137" s="58"/>
      <c r="QPU137" s="58"/>
      <c r="QPV137" s="58"/>
      <c r="QPW137" s="58"/>
      <c r="QPX137" s="58"/>
      <c r="QPY137" s="58"/>
      <c r="QPZ137" s="58"/>
      <c r="QQA137" s="58"/>
      <c r="QQB137" s="58"/>
      <c r="QQC137" s="58"/>
      <c r="QQD137" s="58"/>
      <c r="QQE137" s="58"/>
      <c r="QQF137" s="58"/>
      <c r="QQG137" s="58"/>
      <c r="QQH137" s="58"/>
      <c r="QQI137" s="58"/>
      <c r="QQJ137" s="58"/>
      <c r="QQK137" s="58"/>
      <c r="QQL137" s="58"/>
      <c r="QQM137" s="58"/>
      <c r="QQN137" s="58"/>
      <c r="QQO137" s="58"/>
      <c r="QQP137" s="58"/>
      <c r="QQQ137" s="58"/>
      <c r="QQR137" s="58"/>
      <c r="QQS137" s="58"/>
      <c r="QQT137" s="58"/>
      <c r="QQU137" s="58"/>
      <c r="QQV137" s="58"/>
      <c r="QQW137" s="58"/>
      <c r="QQX137" s="58"/>
      <c r="QQY137" s="58"/>
      <c r="QQZ137" s="58"/>
      <c r="QRA137" s="58"/>
      <c r="QRB137" s="58"/>
      <c r="QRC137" s="58"/>
      <c r="QRD137" s="58"/>
      <c r="QRE137" s="58"/>
      <c r="QRF137" s="58"/>
      <c r="QRG137" s="58"/>
      <c r="QRH137" s="58"/>
      <c r="QRI137" s="58"/>
      <c r="QRJ137" s="58"/>
      <c r="QRK137" s="58"/>
      <c r="QRL137" s="58"/>
      <c r="QRM137" s="58"/>
      <c r="QRN137" s="58"/>
      <c r="QRO137" s="58"/>
      <c r="QRP137" s="58"/>
      <c r="QRQ137" s="58"/>
      <c r="QRR137" s="58"/>
      <c r="QRS137" s="58"/>
      <c r="QRT137" s="58"/>
      <c r="QRU137" s="58"/>
      <c r="QRV137" s="58"/>
      <c r="QRW137" s="58"/>
      <c r="QRX137" s="58"/>
      <c r="QRY137" s="58"/>
      <c r="QRZ137" s="58"/>
      <c r="QSA137" s="58"/>
      <c r="QSB137" s="58"/>
      <c r="QSC137" s="58"/>
      <c r="QSD137" s="58"/>
      <c r="QSE137" s="58"/>
      <c r="QSF137" s="58"/>
      <c r="QSG137" s="58"/>
      <c r="QSH137" s="58"/>
      <c r="QSI137" s="58"/>
      <c r="QSJ137" s="58"/>
      <c r="QSK137" s="58"/>
      <c r="QSL137" s="58"/>
      <c r="QSM137" s="58"/>
      <c r="QSN137" s="58"/>
      <c r="QSO137" s="58"/>
      <c r="QSP137" s="58"/>
      <c r="QSQ137" s="58"/>
      <c r="QSR137" s="58"/>
      <c r="QSS137" s="58"/>
      <c r="QST137" s="58"/>
      <c r="QSU137" s="58"/>
      <c r="QSV137" s="58"/>
      <c r="QSW137" s="58"/>
      <c r="QSX137" s="58"/>
      <c r="QSY137" s="58"/>
      <c r="QSZ137" s="58"/>
      <c r="QTA137" s="58"/>
      <c r="QTB137" s="58"/>
      <c r="QTC137" s="58"/>
      <c r="QTD137" s="58"/>
      <c r="QTE137" s="58"/>
      <c r="QTF137" s="58"/>
      <c r="QTG137" s="58"/>
      <c r="QTH137" s="58"/>
      <c r="QTI137" s="58"/>
      <c r="QTJ137" s="58"/>
      <c r="QTK137" s="58"/>
      <c r="QTL137" s="58"/>
      <c r="QTM137" s="58"/>
      <c r="QTN137" s="58"/>
      <c r="QTO137" s="58"/>
      <c r="QTP137" s="58"/>
      <c r="QTQ137" s="58"/>
      <c r="QTR137" s="58"/>
      <c r="QTS137" s="58"/>
      <c r="QTT137" s="58"/>
      <c r="QTU137" s="58"/>
      <c r="QTV137" s="58"/>
      <c r="QTW137" s="58"/>
      <c r="QTX137" s="58"/>
      <c r="QTY137" s="58"/>
      <c r="QTZ137" s="58"/>
      <c r="QUA137" s="58"/>
      <c r="QUB137" s="58"/>
      <c r="QUC137" s="58"/>
      <c r="QUD137" s="58"/>
      <c r="QUE137" s="58"/>
      <c r="QUF137" s="58"/>
      <c r="QUG137" s="58"/>
      <c r="QUH137" s="58"/>
      <c r="QUI137" s="58"/>
      <c r="QUJ137" s="58"/>
      <c r="QUK137" s="58"/>
      <c r="QUL137" s="58"/>
      <c r="QUM137" s="58"/>
      <c r="QUN137" s="58"/>
      <c r="QUO137" s="58"/>
      <c r="QUP137" s="58"/>
      <c r="QUQ137" s="58"/>
      <c r="QUR137" s="58"/>
      <c r="QUS137" s="58"/>
      <c r="QUT137" s="58"/>
      <c r="QUU137" s="58"/>
      <c r="QUV137" s="58"/>
      <c r="QUW137" s="58"/>
      <c r="QUX137" s="58"/>
      <c r="QUY137" s="58"/>
      <c r="QUZ137" s="58"/>
      <c r="QVA137" s="58"/>
      <c r="QVB137" s="58"/>
      <c r="QVC137" s="58"/>
      <c r="QVD137" s="58"/>
      <c r="QVE137" s="58"/>
      <c r="QVF137" s="58"/>
      <c r="QVG137" s="58"/>
      <c r="QVH137" s="58"/>
      <c r="QVI137" s="58"/>
      <c r="QVJ137" s="58"/>
      <c r="QVK137" s="58"/>
      <c r="QVL137" s="58"/>
      <c r="QVM137" s="58"/>
      <c r="QVN137" s="58"/>
      <c r="QVO137" s="58"/>
      <c r="QVP137" s="58"/>
      <c r="QVQ137" s="58"/>
      <c r="QVR137" s="58"/>
      <c r="QVS137" s="58"/>
      <c r="QVT137" s="58"/>
      <c r="QVU137" s="58"/>
      <c r="QVV137" s="58"/>
      <c r="QVW137" s="58"/>
      <c r="QVX137" s="58"/>
      <c r="QVY137" s="58"/>
      <c r="QVZ137" s="58"/>
      <c r="QWA137" s="58"/>
      <c r="QWB137" s="58"/>
      <c r="QWC137" s="58"/>
      <c r="QWD137" s="58"/>
      <c r="QWE137" s="58"/>
      <c r="QWF137" s="58"/>
      <c r="QWG137" s="58"/>
      <c r="QWH137" s="58"/>
      <c r="QWI137" s="58"/>
      <c r="QWJ137" s="58"/>
      <c r="QWK137" s="58"/>
      <c r="QWL137" s="58"/>
      <c r="QWM137" s="58"/>
      <c r="QWN137" s="58"/>
      <c r="QWO137" s="58"/>
      <c r="QWP137" s="58"/>
      <c r="QWQ137" s="58"/>
      <c r="QWR137" s="58"/>
      <c r="QWS137" s="58"/>
      <c r="QWT137" s="58"/>
      <c r="QWU137" s="58"/>
      <c r="QWV137" s="58"/>
      <c r="QWW137" s="58"/>
      <c r="QWX137" s="58"/>
      <c r="QWY137" s="58"/>
      <c r="QWZ137" s="58"/>
      <c r="QXA137" s="58"/>
      <c r="QXB137" s="58"/>
      <c r="QXC137" s="58"/>
      <c r="QXD137" s="58"/>
      <c r="QXE137" s="58"/>
      <c r="QXF137" s="58"/>
      <c r="QXG137" s="58"/>
      <c r="QXH137" s="58"/>
      <c r="QXI137" s="58"/>
      <c r="QXJ137" s="58"/>
      <c r="QXK137" s="58"/>
      <c r="QXL137" s="58"/>
      <c r="QXM137" s="58"/>
      <c r="QXN137" s="58"/>
      <c r="QXO137" s="58"/>
      <c r="QXP137" s="58"/>
      <c r="QXQ137" s="58"/>
      <c r="QXR137" s="58"/>
      <c r="QXS137" s="58"/>
      <c r="QXT137" s="58"/>
      <c r="QXU137" s="58"/>
      <c r="QXV137" s="58"/>
      <c r="QXW137" s="58"/>
      <c r="QXX137" s="58"/>
      <c r="QXY137" s="58"/>
      <c r="QXZ137" s="58"/>
      <c r="QYA137" s="58"/>
      <c r="QYB137" s="58"/>
      <c r="QYC137" s="58"/>
      <c r="QYD137" s="58"/>
      <c r="QYE137" s="58"/>
      <c r="QYF137" s="58"/>
      <c r="QYG137" s="58"/>
      <c r="QYH137" s="58"/>
      <c r="QYI137" s="58"/>
      <c r="QYJ137" s="58"/>
      <c r="QYK137" s="58"/>
      <c r="QYL137" s="58"/>
      <c r="QYM137" s="58"/>
      <c r="QYN137" s="58"/>
      <c r="QYO137" s="58"/>
      <c r="QYP137" s="58"/>
      <c r="QYQ137" s="58"/>
      <c r="QYR137" s="58"/>
      <c r="QYS137" s="58"/>
      <c r="QYT137" s="58"/>
      <c r="QYU137" s="58"/>
      <c r="QYV137" s="58"/>
      <c r="QYW137" s="58"/>
      <c r="QYX137" s="58"/>
      <c r="QYY137" s="58"/>
      <c r="QYZ137" s="58"/>
      <c r="QZA137" s="58"/>
      <c r="QZB137" s="58"/>
      <c r="QZC137" s="58"/>
      <c r="QZD137" s="58"/>
      <c r="QZE137" s="58"/>
      <c r="QZF137" s="58"/>
      <c r="QZG137" s="58"/>
      <c r="QZH137" s="58"/>
      <c r="QZI137" s="58"/>
      <c r="QZJ137" s="58"/>
      <c r="QZK137" s="58"/>
      <c r="QZL137" s="58"/>
      <c r="QZM137" s="58"/>
      <c r="QZN137" s="58"/>
      <c r="QZO137" s="58"/>
      <c r="QZP137" s="58"/>
      <c r="QZQ137" s="58"/>
      <c r="QZR137" s="58"/>
      <c r="QZS137" s="58"/>
      <c r="QZT137" s="58"/>
      <c r="QZU137" s="58"/>
      <c r="QZV137" s="58"/>
      <c r="QZW137" s="58"/>
      <c r="QZX137" s="58"/>
      <c r="QZY137" s="58"/>
      <c r="QZZ137" s="58"/>
      <c r="RAA137" s="58"/>
      <c r="RAB137" s="58"/>
      <c r="RAC137" s="58"/>
      <c r="RAD137" s="58"/>
      <c r="RAE137" s="58"/>
      <c r="RAF137" s="58"/>
      <c r="RAG137" s="58"/>
      <c r="RAH137" s="58"/>
      <c r="RAI137" s="58"/>
      <c r="RAJ137" s="58"/>
      <c r="RAK137" s="58"/>
      <c r="RAL137" s="58"/>
      <c r="RAM137" s="58"/>
      <c r="RAN137" s="58"/>
      <c r="RAO137" s="58"/>
      <c r="RAP137" s="58"/>
      <c r="RAQ137" s="58"/>
      <c r="RAR137" s="58"/>
      <c r="RAS137" s="58"/>
      <c r="RAT137" s="58"/>
      <c r="RAU137" s="58"/>
      <c r="RAV137" s="58"/>
      <c r="RAW137" s="58"/>
      <c r="RAX137" s="58"/>
      <c r="RAY137" s="58"/>
      <c r="RAZ137" s="58"/>
      <c r="RBA137" s="58"/>
      <c r="RBB137" s="58"/>
      <c r="RBC137" s="58"/>
      <c r="RBD137" s="58"/>
      <c r="RBE137" s="58"/>
      <c r="RBF137" s="58"/>
      <c r="RBG137" s="58"/>
      <c r="RBH137" s="58"/>
      <c r="RBI137" s="58"/>
      <c r="RBJ137" s="58"/>
      <c r="RBK137" s="58"/>
      <c r="RBL137" s="58"/>
      <c r="RBM137" s="58"/>
      <c r="RBN137" s="58"/>
      <c r="RBO137" s="58"/>
      <c r="RBP137" s="58"/>
      <c r="RBQ137" s="58"/>
      <c r="RBR137" s="58"/>
      <c r="RBS137" s="58"/>
      <c r="RBT137" s="58"/>
      <c r="RBU137" s="58"/>
      <c r="RBV137" s="58"/>
      <c r="RBW137" s="58"/>
      <c r="RBX137" s="58"/>
      <c r="RBY137" s="58"/>
      <c r="RBZ137" s="58"/>
      <c r="RCA137" s="58"/>
      <c r="RCB137" s="58"/>
      <c r="RCC137" s="58"/>
      <c r="RCD137" s="58"/>
      <c r="RCE137" s="58"/>
      <c r="RCF137" s="58"/>
      <c r="RCG137" s="58"/>
      <c r="RCH137" s="58"/>
      <c r="RCI137" s="58"/>
      <c r="RCJ137" s="58"/>
      <c r="RCK137" s="58"/>
      <c r="RCL137" s="58"/>
      <c r="RCM137" s="58"/>
      <c r="RCN137" s="58"/>
      <c r="RCO137" s="58"/>
      <c r="RCP137" s="58"/>
      <c r="RCQ137" s="58"/>
      <c r="RCR137" s="58"/>
      <c r="RCS137" s="58"/>
      <c r="RCT137" s="58"/>
      <c r="RCU137" s="58"/>
      <c r="RCV137" s="58"/>
      <c r="RCW137" s="58"/>
      <c r="RCX137" s="58"/>
      <c r="RCY137" s="58"/>
      <c r="RCZ137" s="58"/>
      <c r="RDA137" s="58"/>
      <c r="RDB137" s="58"/>
      <c r="RDC137" s="58"/>
      <c r="RDD137" s="58"/>
      <c r="RDE137" s="58"/>
      <c r="RDF137" s="58"/>
      <c r="RDG137" s="58"/>
      <c r="RDH137" s="58"/>
      <c r="RDI137" s="58"/>
      <c r="RDJ137" s="58"/>
      <c r="RDK137" s="58"/>
      <c r="RDL137" s="58"/>
      <c r="RDM137" s="58"/>
      <c r="RDN137" s="58"/>
      <c r="RDO137" s="58"/>
      <c r="RDP137" s="58"/>
      <c r="RDQ137" s="58"/>
      <c r="RDR137" s="58"/>
      <c r="RDS137" s="58"/>
      <c r="RDT137" s="58"/>
      <c r="RDU137" s="58"/>
      <c r="RDV137" s="58"/>
      <c r="RDW137" s="58"/>
      <c r="RDX137" s="58"/>
      <c r="RDY137" s="58"/>
      <c r="RDZ137" s="58"/>
      <c r="REA137" s="58"/>
      <c r="REB137" s="58"/>
      <c r="REC137" s="58"/>
      <c r="RED137" s="58"/>
      <c r="REE137" s="58"/>
      <c r="REF137" s="58"/>
      <c r="REG137" s="58"/>
      <c r="REH137" s="58"/>
      <c r="REI137" s="58"/>
      <c r="REJ137" s="58"/>
      <c r="REK137" s="58"/>
      <c r="REL137" s="58"/>
      <c r="REM137" s="58"/>
      <c r="REN137" s="58"/>
      <c r="REO137" s="58"/>
      <c r="REP137" s="58"/>
      <c r="REQ137" s="58"/>
      <c r="RER137" s="58"/>
      <c r="RES137" s="58"/>
      <c r="RET137" s="58"/>
      <c r="REU137" s="58"/>
      <c r="REV137" s="58"/>
      <c r="REW137" s="58"/>
      <c r="REX137" s="58"/>
      <c r="REY137" s="58"/>
      <c r="REZ137" s="58"/>
      <c r="RFA137" s="58"/>
      <c r="RFB137" s="58"/>
      <c r="RFC137" s="58"/>
      <c r="RFD137" s="58"/>
      <c r="RFE137" s="58"/>
      <c r="RFF137" s="58"/>
      <c r="RFG137" s="58"/>
      <c r="RFH137" s="58"/>
      <c r="RFI137" s="58"/>
      <c r="RFJ137" s="58"/>
      <c r="RFK137" s="58"/>
      <c r="RFL137" s="58"/>
      <c r="RFM137" s="58"/>
      <c r="RFN137" s="58"/>
      <c r="RFO137" s="58"/>
      <c r="RFP137" s="58"/>
      <c r="RFQ137" s="58"/>
      <c r="RFR137" s="58"/>
      <c r="RFS137" s="58"/>
      <c r="RFT137" s="58"/>
      <c r="RFU137" s="58"/>
      <c r="RFV137" s="58"/>
      <c r="RFW137" s="58"/>
      <c r="RFX137" s="58"/>
      <c r="RFY137" s="58"/>
      <c r="RFZ137" s="58"/>
      <c r="RGA137" s="58"/>
      <c r="RGB137" s="58"/>
      <c r="RGC137" s="58"/>
      <c r="RGD137" s="58"/>
      <c r="RGE137" s="58"/>
      <c r="RGF137" s="58"/>
      <c r="RGG137" s="58"/>
      <c r="RGH137" s="58"/>
      <c r="RGI137" s="58"/>
      <c r="RGJ137" s="58"/>
      <c r="RGK137" s="58"/>
      <c r="RGL137" s="58"/>
      <c r="RGM137" s="58"/>
      <c r="RGN137" s="58"/>
      <c r="RGO137" s="58"/>
      <c r="RGP137" s="58"/>
      <c r="RGQ137" s="58"/>
      <c r="RGR137" s="58"/>
      <c r="RGS137" s="58"/>
      <c r="RGT137" s="58"/>
      <c r="RGU137" s="58"/>
      <c r="RGV137" s="58"/>
      <c r="RGW137" s="58"/>
      <c r="RGX137" s="58"/>
      <c r="RGY137" s="58"/>
      <c r="RGZ137" s="58"/>
      <c r="RHA137" s="58"/>
      <c r="RHB137" s="58"/>
      <c r="RHC137" s="58"/>
      <c r="RHD137" s="58"/>
      <c r="RHE137" s="58"/>
      <c r="RHF137" s="58"/>
      <c r="RHG137" s="58"/>
      <c r="RHH137" s="58"/>
      <c r="RHI137" s="58"/>
      <c r="RHJ137" s="58"/>
      <c r="RHK137" s="58"/>
      <c r="RHL137" s="58"/>
      <c r="RHM137" s="58"/>
      <c r="RHN137" s="58"/>
      <c r="RHO137" s="58"/>
      <c r="RHP137" s="58"/>
      <c r="RHQ137" s="58"/>
      <c r="RHR137" s="58"/>
      <c r="RHS137" s="58"/>
      <c r="RHT137" s="58"/>
      <c r="RHU137" s="58"/>
      <c r="RHV137" s="58"/>
      <c r="RHW137" s="58"/>
      <c r="RHX137" s="58"/>
      <c r="RHY137" s="58"/>
      <c r="RHZ137" s="58"/>
      <c r="RIA137" s="58"/>
      <c r="RIB137" s="58"/>
      <c r="RIC137" s="58"/>
      <c r="RID137" s="58"/>
      <c r="RIE137" s="58"/>
      <c r="RIF137" s="58"/>
      <c r="RIG137" s="58"/>
      <c r="RIH137" s="58"/>
      <c r="RII137" s="58"/>
      <c r="RIJ137" s="58"/>
      <c r="RIK137" s="58"/>
      <c r="RIL137" s="58"/>
      <c r="RIM137" s="58"/>
      <c r="RIN137" s="58"/>
      <c r="RIO137" s="58"/>
      <c r="RIP137" s="58"/>
      <c r="RIQ137" s="58"/>
      <c r="RIR137" s="58"/>
      <c r="RIS137" s="58"/>
      <c r="RIT137" s="58"/>
      <c r="RIU137" s="58"/>
      <c r="RIV137" s="58"/>
      <c r="RIW137" s="58"/>
      <c r="RIX137" s="58"/>
      <c r="RIY137" s="58"/>
      <c r="RIZ137" s="58"/>
      <c r="RJA137" s="58"/>
      <c r="RJB137" s="58"/>
      <c r="RJC137" s="58"/>
      <c r="RJD137" s="58"/>
      <c r="RJE137" s="58"/>
      <c r="RJF137" s="58"/>
      <c r="RJG137" s="58"/>
      <c r="RJH137" s="58"/>
      <c r="RJI137" s="58"/>
      <c r="RJJ137" s="58"/>
      <c r="RJK137" s="58"/>
      <c r="RJL137" s="58"/>
      <c r="RJM137" s="58"/>
      <c r="RJN137" s="58"/>
      <c r="RJO137" s="58"/>
      <c r="RJP137" s="58"/>
      <c r="RJQ137" s="58"/>
      <c r="RJR137" s="58"/>
      <c r="RJS137" s="58"/>
      <c r="RJT137" s="58"/>
      <c r="RJU137" s="58"/>
      <c r="RJV137" s="58"/>
      <c r="RJW137" s="58"/>
      <c r="RJX137" s="58"/>
      <c r="RJY137" s="58"/>
      <c r="RJZ137" s="58"/>
      <c r="RKA137" s="58"/>
      <c r="RKB137" s="58"/>
      <c r="RKC137" s="58"/>
      <c r="RKD137" s="58"/>
      <c r="RKE137" s="58"/>
      <c r="RKF137" s="58"/>
      <c r="RKG137" s="58"/>
      <c r="RKH137" s="58"/>
      <c r="RKI137" s="58"/>
      <c r="RKJ137" s="58"/>
      <c r="RKK137" s="58"/>
      <c r="RKL137" s="58"/>
      <c r="RKM137" s="58"/>
      <c r="RKN137" s="58"/>
      <c r="RKO137" s="58"/>
      <c r="RKP137" s="58"/>
      <c r="RKQ137" s="58"/>
      <c r="RKR137" s="58"/>
      <c r="RKS137" s="58"/>
      <c r="RKT137" s="58"/>
      <c r="RKU137" s="58"/>
      <c r="RKV137" s="58"/>
      <c r="RKW137" s="58"/>
      <c r="RKX137" s="58"/>
      <c r="RKY137" s="58"/>
      <c r="RKZ137" s="58"/>
      <c r="RLA137" s="58"/>
      <c r="RLB137" s="58"/>
      <c r="RLC137" s="58"/>
      <c r="RLD137" s="58"/>
      <c r="RLE137" s="58"/>
      <c r="RLF137" s="58"/>
      <c r="RLG137" s="58"/>
      <c r="RLH137" s="58"/>
      <c r="RLI137" s="58"/>
      <c r="RLJ137" s="58"/>
      <c r="RLK137" s="58"/>
      <c r="RLL137" s="58"/>
      <c r="RLM137" s="58"/>
      <c r="RLN137" s="58"/>
      <c r="RLO137" s="58"/>
      <c r="RLP137" s="58"/>
      <c r="RLQ137" s="58"/>
      <c r="RLR137" s="58"/>
      <c r="RLS137" s="58"/>
      <c r="RLT137" s="58"/>
      <c r="RLU137" s="58"/>
      <c r="RLV137" s="58"/>
      <c r="RLW137" s="58"/>
      <c r="RLX137" s="58"/>
      <c r="RLY137" s="58"/>
      <c r="RLZ137" s="58"/>
      <c r="RMA137" s="58"/>
      <c r="RMB137" s="58"/>
      <c r="RMC137" s="58"/>
      <c r="RMD137" s="58"/>
      <c r="RME137" s="58"/>
      <c r="RMF137" s="58"/>
      <c r="RMG137" s="58"/>
      <c r="RMH137" s="58"/>
      <c r="RMI137" s="58"/>
      <c r="RMJ137" s="58"/>
      <c r="RMK137" s="58"/>
      <c r="RML137" s="58"/>
      <c r="RMM137" s="58"/>
      <c r="RMN137" s="58"/>
      <c r="RMO137" s="58"/>
      <c r="RMP137" s="58"/>
      <c r="RMQ137" s="58"/>
      <c r="RMR137" s="58"/>
      <c r="RMS137" s="58"/>
      <c r="RMT137" s="58"/>
      <c r="RMU137" s="58"/>
      <c r="RMV137" s="58"/>
      <c r="RMW137" s="58"/>
      <c r="RMX137" s="58"/>
      <c r="RMY137" s="58"/>
      <c r="RMZ137" s="58"/>
      <c r="RNA137" s="58"/>
      <c r="RNB137" s="58"/>
      <c r="RNC137" s="58"/>
      <c r="RND137" s="58"/>
      <c r="RNE137" s="58"/>
      <c r="RNF137" s="58"/>
      <c r="RNG137" s="58"/>
      <c r="RNH137" s="58"/>
      <c r="RNI137" s="58"/>
      <c r="RNJ137" s="58"/>
      <c r="RNK137" s="58"/>
      <c r="RNL137" s="58"/>
      <c r="RNM137" s="58"/>
      <c r="RNN137" s="58"/>
      <c r="RNO137" s="58"/>
      <c r="RNP137" s="58"/>
      <c r="RNQ137" s="58"/>
      <c r="RNR137" s="58"/>
      <c r="RNS137" s="58"/>
      <c r="RNT137" s="58"/>
      <c r="RNU137" s="58"/>
      <c r="RNV137" s="58"/>
      <c r="RNW137" s="58"/>
      <c r="RNX137" s="58"/>
      <c r="RNY137" s="58"/>
      <c r="RNZ137" s="58"/>
      <c r="ROA137" s="58"/>
      <c r="ROB137" s="58"/>
      <c r="ROC137" s="58"/>
      <c r="ROD137" s="58"/>
      <c r="ROE137" s="58"/>
      <c r="ROF137" s="58"/>
      <c r="ROG137" s="58"/>
      <c r="ROH137" s="58"/>
      <c r="ROI137" s="58"/>
      <c r="ROJ137" s="58"/>
      <c r="ROK137" s="58"/>
      <c r="ROL137" s="58"/>
      <c r="ROM137" s="58"/>
      <c r="RON137" s="58"/>
      <c r="ROO137" s="58"/>
      <c r="ROP137" s="58"/>
      <c r="ROQ137" s="58"/>
      <c r="ROR137" s="58"/>
      <c r="ROS137" s="58"/>
      <c r="ROT137" s="58"/>
      <c r="ROU137" s="58"/>
      <c r="ROV137" s="58"/>
      <c r="ROW137" s="58"/>
      <c r="ROX137" s="58"/>
      <c r="ROY137" s="58"/>
      <c r="ROZ137" s="58"/>
      <c r="RPA137" s="58"/>
      <c r="RPB137" s="58"/>
      <c r="RPC137" s="58"/>
      <c r="RPD137" s="58"/>
      <c r="RPE137" s="58"/>
      <c r="RPF137" s="58"/>
      <c r="RPG137" s="58"/>
      <c r="RPH137" s="58"/>
      <c r="RPI137" s="58"/>
      <c r="RPJ137" s="58"/>
      <c r="RPK137" s="58"/>
      <c r="RPL137" s="58"/>
      <c r="RPM137" s="58"/>
      <c r="RPN137" s="58"/>
      <c r="RPO137" s="58"/>
      <c r="RPP137" s="58"/>
      <c r="RPQ137" s="58"/>
      <c r="RPR137" s="58"/>
      <c r="RPS137" s="58"/>
      <c r="RPT137" s="58"/>
      <c r="RPU137" s="58"/>
      <c r="RPV137" s="58"/>
      <c r="RPW137" s="58"/>
      <c r="RPX137" s="58"/>
      <c r="RPY137" s="58"/>
      <c r="RPZ137" s="58"/>
      <c r="RQA137" s="58"/>
      <c r="RQB137" s="58"/>
      <c r="RQC137" s="58"/>
      <c r="RQD137" s="58"/>
      <c r="RQE137" s="58"/>
      <c r="RQF137" s="58"/>
      <c r="RQG137" s="58"/>
      <c r="RQH137" s="58"/>
      <c r="RQI137" s="58"/>
      <c r="RQJ137" s="58"/>
      <c r="RQK137" s="58"/>
      <c r="RQL137" s="58"/>
      <c r="RQM137" s="58"/>
      <c r="RQN137" s="58"/>
      <c r="RQO137" s="58"/>
      <c r="RQP137" s="58"/>
      <c r="RQQ137" s="58"/>
      <c r="RQR137" s="58"/>
      <c r="RQS137" s="58"/>
      <c r="RQT137" s="58"/>
      <c r="RQU137" s="58"/>
      <c r="RQV137" s="58"/>
      <c r="RQW137" s="58"/>
      <c r="RQX137" s="58"/>
      <c r="RQY137" s="58"/>
      <c r="RQZ137" s="58"/>
      <c r="RRA137" s="58"/>
      <c r="RRB137" s="58"/>
      <c r="RRC137" s="58"/>
      <c r="RRD137" s="58"/>
      <c r="RRE137" s="58"/>
      <c r="RRF137" s="58"/>
      <c r="RRG137" s="58"/>
      <c r="RRH137" s="58"/>
      <c r="RRI137" s="58"/>
      <c r="RRJ137" s="58"/>
      <c r="RRK137" s="58"/>
      <c r="RRL137" s="58"/>
      <c r="RRM137" s="58"/>
      <c r="RRN137" s="58"/>
      <c r="RRO137" s="58"/>
      <c r="RRP137" s="58"/>
      <c r="RRQ137" s="58"/>
      <c r="RRR137" s="58"/>
      <c r="RRS137" s="58"/>
      <c r="RRT137" s="58"/>
      <c r="RRU137" s="58"/>
      <c r="RRV137" s="58"/>
      <c r="RRW137" s="58"/>
      <c r="RRX137" s="58"/>
      <c r="RRY137" s="58"/>
      <c r="RRZ137" s="58"/>
      <c r="RSA137" s="58"/>
      <c r="RSB137" s="58"/>
      <c r="RSC137" s="58"/>
      <c r="RSD137" s="58"/>
      <c r="RSE137" s="58"/>
      <c r="RSF137" s="58"/>
      <c r="RSG137" s="58"/>
      <c r="RSH137" s="58"/>
      <c r="RSI137" s="58"/>
      <c r="RSJ137" s="58"/>
      <c r="RSK137" s="58"/>
      <c r="RSL137" s="58"/>
      <c r="RSM137" s="58"/>
      <c r="RSN137" s="58"/>
      <c r="RSO137" s="58"/>
      <c r="RSP137" s="58"/>
      <c r="RSQ137" s="58"/>
      <c r="RSR137" s="58"/>
      <c r="RSS137" s="58"/>
      <c r="RST137" s="58"/>
      <c r="RSU137" s="58"/>
      <c r="RSV137" s="58"/>
      <c r="RSW137" s="58"/>
      <c r="RSX137" s="58"/>
      <c r="RSY137" s="58"/>
      <c r="RSZ137" s="58"/>
      <c r="RTA137" s="58"/>
      <c r="RTB137" s="58"/>
      <c r="RTC137" s="58"/>
      <c r="RTD137" s="58"/>
      <c r="RTE137" s="58"/>
      <c r="RTF137" s="58"/>
      <c r="RTG137" s="58"/>
      <c r="RTH137" s="58"/>
      <c r="RTI137" s="58"/>
      <c r="RTJ137" s="58"/>
      <c r="RTK137" s="58"/>
      <c r="RTL137" s="58"/>
      <c r="RTM137" s="58"/>
      <c r="RTN137" s="58"/>
      <c r="RTO137" s="58"/>
      <c r="RTP137" s="58"/>
      <c r="RTQ137" s="58"/>
      <c r="RTR137" s="58"/>
      <c r="RTS137" s="58"/>
      <c r="RTT137" s="58"/>
      <c r="RTU137" s="58"/>
      <c r="RTV137" s="58"/>
      <c r="RTW137" s="58"/>
      <c r="RTX137" s="58"/>
      <c r="RTY137" s="58"/>
      <c r="RTZ137" s="58"/>
      <c r="RUA137" s="58"/>
      <c r="RUB137" s="58"/>
      <c r="RUC137" s="58"/>
      <c r="RUD137" s="58"/>
      <c r="RUE137" s="58"/>
      <c r="RUF137" s="58"/>
      <c r="RUG137" s="58"/>
      <c r="RUH137" s="58"/>
      <c r="RUI137" s="58"/>
      <c r="RUJ137" s="58"/>
      <c r="RUK137" s="58"/>
      <c r="RUL137" s="58"/>
      <c r="RUM137" s="58"/>
      <c r="RUN137" s="58"/>
      <c r="RUO137" s="58"/>
      <c r="RUP137" s="58"/>
      <c r="RUQ137" s="58"/>
      <c r="RUR137" s="58"/>
      <c r="RUS137" s="58"/>
      <c r="RUT137" s="58"/>
      <c r="RUU137" s="58"/>
      <c r="RUV137" s="58"/>
      <c r="RUW137" s="58"/>
      <c r="RUX137" s="58"/>
      <c r="RUY137" s="58"/>
      <c r="RUZ137" s="58"/>
      <c r="RVA137" s="58"/>
      <c r="RVB137" s="58"/>
      <c r="RVC137" s="58"/>
      <c r="RVD137" s="58"/>
      <c r="RVE137" s="58"/>
      <c r="RVF137" s="58"/>
      <c r="RVG137" s="58"/>
      <c r="RVH137" s="58"/>
      <c r="RVI137" s="58"/>
      <c r="RVJ137" s="58"/>
      <c r="RVK137" s="58"/>
      <c r="RVL137" s="58"/>
      <c r="RVM137" s="58"/>
      <c r="RVN137" s="58"/>
      <c r="RVO137" s="58"/>
      <c r="RVP137" s="58"/>
      <c r="RVQ137" s="58"/>
      <c r="RVR137" s="58"/>
      <c r="RVS137" s="58"/>
      <c r="RVT137" s="58"/>
      <c r="RVU137" s="58"/>
      <c r="RVV137" s="58"/>
      <c r="RVW137" s="58"/>
      <c r="RVX137" s="58"/>
      <c r="RVY137" s="58"/>
      <c r="RVZ137" s="58"/>
      <c r="RWA137" s="58"/>
      <c r="RWB137" s="58"/>
      <c r="RWC137" s="58"/>
      <c r="RWD137" s="58"/>
      <c r="RWE137" s="58"/>
      <c r="RWF137" s="58"/>
      <c r="RWG137" s="58"/>
      <c r="RWH137" s="58"/>
      <c r="RWI137" s="58"/>
      <c r="RWJ137" s="58"/>
      <c r="RWK137" s="58"/>
      <c r="RWL137" s="58"/>
      <c r="RWM137" s="58"/>
      <c r="RWN137" s="58"/>
      <c r="RWO137" s="58"/>
      <c r="RWP137" s="58"/>
      <c r="RWQ137" s="58"/>
      <c r="RWR137" s="58"/>
      <c r="RWS137" s="58"/>
      <c r="RWT137" s="58"/>
      <c r="RWU137" s="58"/>
      <c r="RWV137" s="58"/>
      <c r="RWW137" s="58"/>
      <c r="RWX137" s="58"/>
      <c r="RWY137" s="58"/>
      <c r="RWZ137" s="58"/>
      <c r="RXA137" s="58"/>
      <c r="RXB137" s="58"/>
      <c r="RXC137" s="58"/>
      <c r="RXD137" s="58"/>
      <c r="RXE137" s="58"/>
      <c r="RXF137" s="58"/>
      <c r="RXG137" s="58"/>
      <c r="RXH137" s="58"/>
      <c r="RXI137" s="58"/>
      <c r="RXJ137" s="58"/>
      <c r="RXK137" s="58"/>
      <c r="RXL137" s="58"/>
      <c r="RXM137" s="58"/>
      <c r="RXN137" s="58"/>
      <c r="RXO137" s="58"/>
      <c r="RXP137" s="58"/>
      <c r="RXQ137" s="58"/>
      <c r="RXR137" s="58"/>
      <c r="RXS137" s="58"/>
      <c r="RXT137" s="58"/>
      <c r="RXU137" s="58"/>
      <c r="RXV137" s="58"/>
      <c r="RXW137" s="58"/>
      <c r="RXX137" s="58"/>
      <c r="RXY137" s="58"/>
      <c r="RXZ137" s="58"/>
      <c r="RYA137" s="58"/>
      <c r="RYB137" s="58"/>
      <c r="RYC137" s="58"/>
      <c r="RYD137" s="58"/>
      <c r="RYE137" s="58"/>
      <c r="RYF137" s="58"/>
      <c r="RYG137" s="58"/>
      <c r="RYH137" s="58"/>
      <c r="RYI137" s="58"/>
      <c r="RYJ137" s="58"/>
      <c r="RYK137" s="58"/>
      <c r="RYL137" s="58"/>
      <c r="RYM137" s="58"/>
      <c r="RYN137" s="58"/>
      <c r="RYO137" s="58"/>
      <c r="RYP137" s="58"/>
      <c r="RYQ137" s="58"/>
      <c r="RYR137" s="58"/>
      <c r="RYS137" s="58"/>
      <c r="RYT137" s="58"/>
      <c r="RYU137" s="58"/>
      <c r="RYV137" s="58"/>
      <c r="RYW137" s="58"/>
      <c r="RYX137" s="58"/>
      <c r="RYY137" s="58"/>
      <c r="RYZ137" s="58"/>
      <c r="RZA137" s="58"/>
      <c r="RZB137" s="58"/>
      <c r="RZC137" s="58"/>
      <c r="RZD137" s="58"/>
      <c r="RZE137" s="58"/>
      <c r="RZF137" s="58"/>
      <c r="RZG137" s="58"/>
      <c r="RZH137" s="58"/>
      <c r="RZI137" s="58"/>
      <c r="RZJ137" s="58"/>
      <c r="RZK137" s="58"/>
      <c r="RZL137" s="58"/>
      <c r="RZM137" s="58"/>
      <c r="RZN137" s="58"/>
      <c r="RZO137" s="58"/>
      <c r="RZP137" s="58"/>
      <c r="RZQ137" s="58"/>
      <c r="RZR137" s="58"/>
      <c r="RZS137" s="58"/>
      <c r="RZT137" s="58"/>
      <c r="RZU137" s="58"/>
      <c r="RZV137" s="58"/>
      <c r="RZW137" s="58"/>
      <c r="RZX137" s="58"/>
      <c r="RZY137" s="58"/>
      <c r="RZZ137" s="58"/>
      <c r="SAA137" s="58"/>
      <c r="SAB137" s="58"/>
      <c r="SAC137" s="58"/>
      <c r="SAD137" s="58"/>
      <c r="SAE137" s="58"/>
      <c r="SAF137" s="58"/>
      <c r="SAG137" s="58"/>
      <c r="SAH137" s="58"/>
      <c r="SAI137" s="58"/>
      <c r="SAJ137" s="58"/>
      <c r="SAK137" s="58"/>
      <c r="SAL137" s="58"/>
      <c r="SAM137" s="58"/>
      <c r="SAN137" s="58"/>
      <c r="SAO137" s="58"/>
      <c r="SAP137" s="58"/>
      <c r="SAQ137" s="58"/>
      <c r="SAR137" s="58"/>
      <c r="SAS137" s="58"/>
      <c r="SAT137" s="58"/>
      <c r="SAU137" s="58"/>
      <c r="SAV137" s="58"/>
      <c r="SAW137" s="58"/>
      <c r="SAX137" s="58"/>
      <c r="SAY137" s="58"/>
      <c r="SAZ137" s="58"/>
      <c r="SBA137" s="58"/>
      <c r="SBB137" s="58"/>
      <c r="SBC137" s="58"/>
      <c r="SBD137" s="58"/>
      <c r="SBE137" s="58"/>
      <c r="SBF137" s="58"/>
      <c r="SBG137" s="58"/>
      <c r="SBH137" s="58"/>
      <c r="SBI137" s="58"/>
      <c r="SBJ137" s="58"/>
      <c r="SBK137" s="58"/>
      <c r="SBL137" s="58"/>
      <c r="SBM137" s="58"/>
      <c r="SBN137" s="58"/>
      <c r="SBO137" s="58"/>
      <c r="SBP137" s="58"/>
      <c r="SBQ137" s="58"/>
      <c r="SBR137" s="58"/>
      <c r="SBS137" s="58"/>
      <c r="SBT137" s="58"/>
      <c r="SBU137" s="58"/>
      <c r="SBV137" s="58"/>
      <c r="SBW137" s="58"/>
      <c r="SBX137" s="58"/>
      <c r="SBY137" s="58"/>
      <c r="SBZ137" s="58"/>
      <c r="SCA137" s="58"/>
      <c r="SCB137" s="58"/>
      <c r="SCC137" s="58"/>
      <c r="SCD137" s="58"/>
      <c r="SCE137" s="58"/>
      <c r="SCF137" s="58"/>
      <c r="SCG137" s="58"/>
      <c r="SCH137" s="58"/>
      <c r="SCI137" s="58"/>
      <c r="SCJ137" s="58"/>
      <c r="SCK137" s="58"/>
      <c r="SCL137" s="58"/>
      <c r="SCM137" s="58"/>
      <c r="SCN137" s="58"/>
      <c r="SCO137" s="58"/>
      <c r="SCP137" s="58"/>
      <c r="SCQ137" s="58"/>
      <c r="SCR137" s="58"/>
      <c r="SCS137" s="58"/>
      <c r="SCT137" s="58"/>
      <c r="SCU137" s="58"/>
      <c r="SCV137" s="58"/>
      <c r="SCW137" s="58"/>
      <c r="SCX137" s="58"/>
      <c r="SCY137" s="58"/>
      <c r="SCZ137" s="58"/>
      <c r="SDA137" s="58"/>
      <c r="SDB137" s="58"/>
      <c r="SDC137" s="58"/>
      <c r="SDD137" s="58"/>
      <c r="SDE137" s="58"/>
      <c r="SDF137" s="58"/>
      <c r="SDG137" s="58"/>
      <c r="SDH137" s="58"/>
      <c r="SDI137" s="58"/>
      <c r="SDJ137" s="58"/>
      <c r="SDK137" s="58"/>
      <c r="SDL137" s="58"/>
      <c r="SDM137" s="58"/>
      <c r="SDN137" s="58"/>
      <c r="SDO137" s="58"/>
      <c r="SDP137" s="58"/>
      <c r="SDQ137" s="58"/>
      <c r="SDR137" s="58"/>
      <c r="SDS137" s="58"/>
      <c r="SDT137" s="58"/>
      <c r="SDU137" s="58"/>
      <c r="SDV137" s="58"/>
      <c r="SDW137" s="58"/>
      <c r="SDX137" s="58"/>
      <c r="SDY137" s="58"/>
      <c r="SDZ137" s="58"/>
      <c r="SEA137" s="58"/>
      <c r="SEB137" s="58"/>
      <c r="SEC137" s="58"/>
      <c r="SED137" s="58"/>
      <c r="SEE137" s="58"/>
      <c r="SEF137" s="58"/>
      <c r="SEG137" s="58"/>
      <c r="SEH137" s="58"/>
      <c r="SEI137" s="58"/>
      <c r="SEJ137" s="58"/>
      <c r="SEK137" s="58"/>
      <c r="SEL137" s="58"/>
      <c r="SEM137" s="58"/>
      <c r="SEN137" s="58"/>
      <c r="SEO137" s="58"/>
      <c r="SEP137" s="58"/>
      <c r="SEQ137" s="58"/>
      <c r="SER137" s="58"/>
      <c r="SES137" s="58"/>
      <c r="SET137" s="58"/>
      <c r="SEU137" s="58"/>
      <c r="SEV137" s="58"/>
      <c r="SEW137" s="58"/>
      <c r="SEX137" s="58"/>
      <c r="SEY137" s="58"/>
      <c r="SEZ137" s="58"/>
      <c r="SFA137" s="58"/>
      <c r="SFB137" s="58"/>
      <c r="SFC137" s="58"/>
      <c r="SFD137" s="58"/>
      <c r="SFE137" s="58"/>
      <c r="SFF137" s="58"/>
      <c r="SFG137" s="58"/>
      <c r="SFH137" s="58"/>
      <c r="SFI137" s="58"/>
      <c r="SFJ137" s="58"/>
      <c r="SFK137" s="58"/>
      <c r="SFL137" s="58"/>
      <c r="SFM137" s="58"/>
      <c r="SFN137" s="58"/>
      <c r="SFO137" s="58"/>
      <c r="SFP137" s="58"/>
      <c r="SFQ137" s="58"/>
      <c r="SFR137" s="58"/>
      <c r="SFS137" s="58"/>
      <c r="SFT137" s="58"/>
      <c r="SFU137" s="58"/>
      <c r="SFV137" s="58"/>
      <c r="SFW137" s="58"/>
      <c r="SFX137" s="58"/>
      <c r="SFY137" s="58"/>
      <c r="SFZ137" s="58"/>
      <c r="SGA137" s="58"/>
      <c r="SGB137" s="58"/>
      <c r="SGC137" s="58"/>
      <c r="SGD137" s="58"/>
      <c r="SGE137" s="58"/>
      <c r="SGF137" s="58"/>
      <c r="SGG137" s="58"/>
      <c r="SGH137" s="58"/>
      <c r="SGI137" s="58"/>
      <c r="SGJ137" s="58"/>
      <c r="SGK137" s="58"/>
      <c r="SGL137" s="58"/>
      <c r="SGM137" s="58"/>
      <c r="SGN137" s="58"/>
      <c r="SGO137" s="58"/>
      <c r="SGP137" s="58"/>
      <c r="SGQ137" s="58"/>
      <c r="SGR137" s="58"/>
      <c r="SGS137" s="58"/>
      <c r="SGT137" s="58"/>
      <c r="SGU137" s="58"/>
      <c r="SGV137" s="58"/>
      <c r="SGW137" s="58"/>
      <c r="SGX137" s="58"/>
      <c r="SGY137" s="58"/>
      <c r="SGZ137" s="58"/>
      <c r="SHA137" s="58"/>
      <c r="SHB137" s="58"/>
      <c r="SHC137" s="58"/>
      <c r="SHD137" s="58"/>
      <c r="SHE137" s="58"/>
      <c r="SHF137" s="58"/>
      <c r="SHG137" s="58"/>
      <c r="SHH137" s="58"/>
      <c r="SHI137" s="58"/>
      <c r="SHJ137" s="58"/>
      <c r="SHK137" s="58"/>
      <c r="SHL137" s="58"/>
      <c r="SHM137" s="58"/>
      <c r="SHN137" s="58"/>
      <c r="SHO137" s="58"/>
      <c r="SHP137" s="58"/>
      <c r="SHQ137" s="58"/>
      <c r="SHR137" s="58"/>
      <c r="SHS137" s="58"/>
      <c r="SHT137" s="58"/>
      <c r="SHU137" s="58"/>
      <c r="SHV137" s="58"/>
      <c r="SHW137" s="58"/>
      <c r="SHX137" s="58"/>
      <c r="SHY137" s="58"/>
      <c r="SHZ137" s="58"/>
      <c r="SIA137" s="58"/>
      <c r="SIB137" s="58"/>
      <c r="SIC137" s="58"/>
      <c r="SID137" s="58"/>
      <c r="SIE137" s="58"/>
      <c r="SIF137" s="58"/>
      <c r="SIG137" s="58"/>
      <c r="SIH137" s="58"/>
      <c r="SII137" s="58"/>
      <c r="SIJ137" s="58"/>
      <c r="SIK137" s="58"/>
      <c r="SIL137" s="58"/>
      <c r="SIM137" s="58"/>
      <c r="SIN137" s="58"/>
      <c r="SIO137" s="58"/>
      <c r="SIP137" s="58"/>
      <c r="SIQ137" s="58"/>
      <c r="SIR137" s="58"/>
      <c r="SIS137" s="58"/>
      <c r="SIT137" s="58"/>
      <c r="SIU137" s="58"/>
      <c r="SIV137" s="58"/>
      <c r="SIW137" s="58"/>
      <c r="SIX137" s="58"/>
      <c r="SIY137" s="58"/>
      <c r="SIZ137" s="58"/>
      <c r="SJA137" s="58"/>
      <c r="SJB137" s="58"/>
      <c r="SJC137" s="58"/>
      <c r="SJD137" s="58"/>
      <c r="SJE137" s="58"/>
      <c r="SJF137" s="58"/>
      <c r="SJG137" s="58"/>
      <c r="SJH137" s="58"/>
      <c r="SJI137" s="58"/>
      <c r="SJJ137" s="58"/>
      <c r="SJK137" s="58"/>
      <c r="SJL137" s="58"/>
      <c r="SJM137" s="58"/>
      <c r="SJN137" s="58"/>
      <c r="SJO137" s="58"/>
      <c r="SJP137" s="58"/>
      <c r="SJQ137" s="58"/>
      <c r="SJR137" s="58"/>
      <c r="SJS137" s="58"/>
      <c r="SJT137" s="58"/>
      <c r="SJU137" s="58"/>
      <c r="SJV137" s="58"/>
      <c r="SJW137" s="58"/>
      <c r="SJX137" s="58"/>
      <c r="SJY137" s="58"/>
      <c r="SJZ137" s="58"/>
      <c r="SKA137" s="58"/>
      <c r="SKB137" s="58"/>
      <c r="SKC137" s="58"/>
      <c r="SKD137" s="58"/>
      <c r="SKE137" s="58"/>
      <c r="SKF137" s="58"/>
      <c r="SKG137" s="58"/>
      <c r="SKH137" s="58"/>
      <c r="SKI137" s="58"/>
      <c r="SKJ137" s="58"/>
      <c r="SKK137" s="58"/>
      <c r="SKL137" s="58"/>
      <c r="SKM137" s="58"/>
      <c r="SKN137" s="58"/>
      <c r="SKO137" s="58"/>
      <c r="SKP137" s="58"/>
      <c r="SKQ137" s="58"/>
      <c r="SKR137" s="58"/>
      <c r="SKS137" s="58"/>
      <c r="SKT137" s="58"/>
      <c r="SKU137" s="58"/>
      <c r="SKV137" s="58"/>
      <c r="SKW137" s="58"/>
      <c r="SKX137" s="58"/>
      <c r="SKY137" s="58"/>
      <c r="SKZ137" s="58"/>
      <c r="SLA137" s="58"/>
      <c r="SLB137" s="58"/>
      <c r="SLC137" s="58"/>
      <c r="SLD137" s="58"/>
      <c r="SLE137" s="58"/>
      <c r="SLF137" s="58"/>
      <c r="SLG137" s="58"/>
      <c r="SLH137" s="58"/>
      <c r="SLI137" s="58"/>
      <c r="SLJ137" s="58"/>
      <c r="SLK137" s="58"/>
      <c r="SLL137" s="58"/>
      <c r="SLM137" s="58"/>
      <c r="SLN137" s="58"/>
      <c r="SLO137" s="58"/>
      <c r="SLP137" s="58"/>
      <c r="SLQ137" s="58"/>
      <c r="SLR137" s="58"/>
      <c r="SLS137" s="58"/>
      <c r="SLT137" s="58"/>
      <c r="SLU137" s="58"/>
      <c r="SLV137" s="58"/>
      <c r="SLW137" s="58"/>
      <c r="SLX137" s="58"/>
      <c r="SLY137" s="58"/>
      <c r="SLZ137" s="58"/>
      <c r="SMA137" s="58"/>
      <c r="SMB137" s="58"/>
      <c r="SMC137" s="58"/>
      <c r="SMD137" s="58"/>
      <c r="SME137" s="58"/>
      <c r="SMF137" s="58"/>
      <c r="SMG137" s="58"/>
      <c r="SMH137" s="58"/>
      <c r="SMI137" s="58"/>
      <c r="SMJ137" s="58"/>
      <c r="SMK137" s="58"/>
      <c r="SML137" s="58"/>
      <c r="SMM137" s="58"/>
      <c r="SMN137" s="58"/>
      <c r="SMO137" s="58"/>
      <c r="SMP137" s="58"/>
      <c r="SMQ137" s="58"/>
      <c r="SMR137" s="58"/>
      <c r="SMS137" s="58"/>
      <c r="SMT137" s="58"/>
      <c r="SMU137" s="58"/>
      <c r="SMV137" s="58"/>
      <c r="SMW137" s="58"/>
      <c r="SMX137" s="58"/>
      <c r="SMY137" s="58"/>
      <c r="SMZ137" s="58"/>
      <c r="SNA137" s="58"/>
      <c r="SNB137" s="58"/>
      <c r="SNC137" s="58"/>
      <c r="SND137" s="58"/>
      <c r="SNE137" s="58"/>
      <c r="SNF137" s="58"/>
      <c r="SNG137" s="58"/>
      <c r="SNH137" s="58"/>
      <c r="SNI137" s="58"/>
      <c r="SNJ137" s="58"/>
      <c r="SNK137" s="58"/>
      <c r="SNL137" s="58"/>
      <c r="SNM137" s="58"/>
      <c r="SNN137" s="58"/>
      <c r="SNO137" s="58"/>
      <c r="SNP137" s="58"/>
      <c r="SNQ137" s="58"/>
      <c r="SNR137" s="58"/>
      <c r="SNS137" s="58"/>
      <c r="SNT137" s="58"/>
      <c r="SNU137" s="58"/>
      <c r="SNV137" s="58"/>
      <c r="SNW137" s="58"/>
      <c r="SNX137" s="58"/>
      <c r="SNY137" s="58"/>
      <c r="SNZ137" s="58"/>
      <c r="SOA137" s="58"/>
      <c r="SOB137" s="58"/>
      <c r="SOC137" s="58"/>
      <c r="SOD137" s="58"/>
      <c r="SOE137" s="58"/>
      <c r="SOF137" s="58"/>
      <c r="SOG137" s="58"/>
      <c r="SOH137" s="58"/>
      <c r="SOI137" s="58"/>
      <c r="SOJ137" s="58"/>
      <c r="SOK137" s="58"/>
      <c r="SOL137" s="58"/>
      <c r="SOM137" s="58"/>
      <c r="SON137" s="58"/>
      <c r="SOO137" s="58"/>
      <c r="SOP137" s="58"/>
      <c r="SOQ137" s="58"/>
      <c r="SOR137" s="58"/>
      <c r="SOS137" s="58"/>
      <c r="SOT137" s="58"/>
      <c r="SOU137" s="58"/>
      <c r="SOV137" s="58"/>
      <c r="SOW137" s="58"/>
      <c r="SOX137" s="58"/>
      <c r="SOY137" s="58"/>
      <c r="SOZ137" s="58"/>
      <c r="SPA137" s="58"/>
      <c r="SPB137" s="58"/>
      <c r="SPC137" s="58"/>
      <c r="SPD137" s="58"/>
      <c r="SPE137" s="58"/>
      <c r="SPF137" s="58"/>
      <c r="SPG137" s="58"/>
      <c r="SPH137" s="58"/>
      <c r="SPI137" s="58"/>
      <c r="SPJ137" s="58"/>
      <c r="SPK137" s="58"/>
      <c r="SPL137" s="58"/>
      <c r="SPM137" s="58"/>
      <c r="SPN137" s="58"/>
      <c r="SPO137" s="58"/>
      <c r="SPP137" s="58"/>
      <c r="SPQ137" s="58"/>
      <c r="SPR137" s="58"/>
      <c r="SPS137" s="58"/>
      <c r="SPT137" s="58"/>
      <c r="SPU137" s="58"/>
      <c r="SPV137" s="58"/>
      <c r="SPW137" s="58"/>
      <c r="SPX137" s="58"/>
      <c r="SPY137" s="58"/>
      <c r="SPZ137" s="58"/>
      <c r="SQA137" s="58"/>
      <c r="SQB137" s="58"/>
      <c r="SQC137" s="58"/>
      <c r="SQD137" s="58"/>
      <c r="SQE137" s="58"/>
      <c r="SQF137" s="58"/>
      <c r="SQG137" s="58"/>
      <c r="SQH137" s="58"/>
      <c r="SQI137" s="58"/>
      <c r="SQJ137" s="58"/>
      <c r="SQK137" s="58"/>
      <c r="SQL137" s="58"/>
      <c r="SQM137" s="58"/>
      <c r="SQN137" s="58"/>
      <c r="SQO137" s="58"/>
      <c r="SQP137" s="58"/>
      <c r="SQQ137" s="58"/>
      <c r="SQR137" s="58"/>
      <c r="SQS137" s="58"/>
      <c r="SQT137" s="58"/>
      <c r="SQU137" s="58"/>
      <c r="SQV137" s="58"/>
      <c r="SQW137" s="58"/>
      <c r="SQX137" s="58"/>
      <c r="SQY137" s="58"/>
      <c r="SQZ137" s="58"/>
      <c r="SRA137" s="58"/>
      <c r="SRB137" s="58"/>
      <c r="SRC137" s="58"/>
      <c r="SRD137" s="58"/>
      <c r="SRE137" s="58"/>
      <c r="SRF137" s="58"/>
      <c r="SRG137" s="58"/>
      <c r="SRH137" s="58"/>
      <c r="SRI137" s="58"/>
      <c r="SRJ137" s="58"/>
      <c r="SRK137" s="58"/>
      <c r="SRL137" s="58"/>
      <c r="SRM137" s="58"/>
      <c r="SRN137" s="58"/>
      <c r="SRO137" s="58"/>
      <c r="SRP137" s="58"/>
      <c r="SRQ137" s="58"/>
      <c r="SRR137" s="58"/>
      <c r="SRS137" s="58"/>
      <c r="SRT137" s="58"/>
      <c r="SRU137" s="58"/>
      <c r="SRV137" s="58"/>
      <c r="SRW137" s="58"/>
      <c r="SRX137" s="58"/>
      <c r="SRY137" s="58"/>
      <c r="SRZ137" s="58"/>
      <c r="SSA137" s="58"/>
      <c r="SSB137" s="58"/>
      <c r="SSC137" s="58"/>
      <c r="SSD137" s="58"/>
      <c r="SSE137" s="58"/>
      <c r="SSF137" s="58"/>
      <c r="SSG137" s="58"/>
      <c r="SSH137" s="58"/>
      <c r="SSI137" s="58"/>
      <c r="SSJ137" s="58"/>
      <c r="SSK137" s="58"/>
      <c r="SSL137" s="58"/>
      <c r="SSM137" s="58"/>
      <c r="SSN137" s="58"/>
      <c r="SSO137" s="58"/>
      <c r="SSP137" s="58"/>
      <c r="SSQ137" s="58"/>
      <c r="SSR137" s="58"/>
      <c r="SSS137" s="58"/>
      <c r="SST137" s="58"/>
      <c r="SSU137" s="58"/>
      <c r="SSV137" s="58"/>
      <c r="SSW137" s="58"/>
      <c r="SSX137" s="58"/>
      <c r="SSY137" s="58"/>
      <c r="SSZ137" s="58"/>
      <c r="STA137" s="58"/>
      <c r="STB137" s="58"/>
      <c r="STC137" s="58"/>
      <c r="STD137" s="58"/>
      <c r="STE137" s="58"/>
      <c r="STF137" s="58"/>
      <c r="STG137" s="58"/>
      <c r="STH137" s="58"/>
      <c r="STI137" s="58"/>
      <c r="STJ137" s="58"/>
      <c r="STK137" s="58"/>
      <c r="STL137" s="58"/>
      <c r="STM137" s="58"/>
      <c r="STN137" s="58"/>
      <c r="STO137" s="58"/>
      <c r="STP137" s="58"/>
      <c r="STQ137" s="58"/>
      <c r="STR137" s="58"/>
      <c r="STS137" s="58"/>
      <c r="STT137" s="58"/>
      <c r="STU137" s="58"/>
      <c r="STV137" s="58"/>
      <c r="STW137" s="58"/>
      <c r="STX137" s="58"/>
      <c r="STY137" s="58"/>
      <c r="STZ137" s="58"/>
      <c r="SUA137" s="58"/>
      <c r="SUB137" s="58"/>
      <c r="SUC137" s="58"/>
      <c r="SUD137" s="58"/>
      <c r="SUE137" s="58"/>
      <c r="SUF137" s="58"/>
      <c r="SUG137" s="58"/>
      <c r="SUH137" s="58"/>
      <c r="SUI137" s="58"/>
      <c r="SUJ137" s="58"/>
      <c r="SUK137" s="58"/>
      <c r="SUL137" s="58"/>
      <c r="SUM137" s="58"/>
      <c r="SUN137" s="58"/>
      <c r="SUO137" s="58"/>
      <c r="SUP137" s="58"/>
      <c r="SUQ137" s="58"/>
      <c r="SUR137" s="58"/>
      <c r="SUS137" s="58"/>
      <c r="SUT137" s="58"/>
      <c r="SUU137" s="58"/>
      <c r="SUV137" s="58"/>
      <c r="SUW137" s="58"/>
      <c r="SUX137" s="58"/>
      <c r="SUY137" s="58"/>
      <c r="SUZ137" s="58"/>
      <c r="SVA137" s="58"/>
      <c r="SVB137" s="58"/>
      <c r="SVC137" s="58"/>
      <c r="SVD137" s="58"/>
      <c r="SVE137" s="58"/>
      <c r="SVF137" s="58"/>
      <c r="SVG137" s="58"/>
      <c r="SVH137" s="58"/>
      <c r="SVI137" s="58"/>
      <c r="SVJ137" s="58"/>
      <c r="SVK137" s="58"/>
      <c r="SVL137" s="58"/>
      <c r="SVM137" s="58"/>
      <c r="SVN137" s="58"/>
      <c r="SVO137" s="58"/>
      <c r="SVP137" s="58"/>
      <c r="SVQ137" s="58"/>
      <c r="SVR137" s="58"/>
      <c r="SVS137" s="58"/>
      <c r="SVT137" s="58"/>
      <c r="SVU137" s="58"/>
      <c r="SVV137" s="58"/>
      <c r="SVW137" s="58"/>
      <c r="SVX137" s="58"/>
      <c r="SVY137" s="58"/>
      <c r="SVZ137" s="58"/>
      <c r="SWA137" s="58"/>
      <c r="SWB137" s="58"/>
      <c r="SWC137" s="58"/>
      <c r="SWD137" s="58"/>
      <c r="SWE137" s="58"/>
      <c r="SWF137" s="58"/>
      <c r="SWG137" s="58"/>
      <c r="SWH137" s="58"/>
      <c r="SWI137" s="58"/>
      <c r="SWJ137" s="58"/>
      <c r="SWK137" s="58"/>
      <c r="SWL137" s="58"/>
      <c r="SWM137" s="58"/>
      <c r="SWN137" s="58"/>
      <c r="SWO137" s="58"/>
      <c r="SWP137" s="58"/>
      <c r="SWQ137" s="58"/>
      <c r="SWR137" s="58"/>
      <c r="SWS137" s="58"/>
      <c r="SWT137" s="58"/>
      <c r="SWU137" s="58"/>
      <c r="SWV137" s="58"/>
      <c r="SWW137" s="58"/>
      <c r="SWX137" s="58"/>
      <c r="SWY137" s="58"/>
      <c r="SWZ137" s="58"/>
      <c r="SXA137" s="58"/>
      <c r="SXB137" s="58"/>
      <c r="SXC137" s="58"/>
      <c r="SXD137" s="58"/>
      <c r="SXE137" s="58"/>
      <c r="SXF137" s="58"/>
      <c r="SXG137" s="58"/>
      <c r="SXH137" s="58"/>
      <c r="SXI137" s="58"/>
      <c r="SXJ137" s="58"/>
      <c r="SXK137" s="58"/>
      <c r="SXL137" s="58"/>
      <c r="SXM137" s="58"/>
      <c r="SXN137" s="58"/>
      <c r="SXO137" s="58"/>
      <c r="SXP137" s="58"/>
      <c r="SXQ137" s="58"/>
      <c r="SXR137" s="58"/>
      <c r="SXS137" s="58"/>
      <c r="SXT137" s="58"/>
      <c r="SXU137" s="58"/>
      <c r="SXV137" s="58"/>
      <c r="SXW137" s="58"/>
      <c r="SXX137" s="58"/>
      <c r="SXY137" s="58"/>
      <c r="SXZ137" s="58"/>
      <c r="SYA137" s="58"/>
      <c r="SYB137" s="58"/>
      <c r="SYC137" s="58"/>
      <c r="SYD137" s="58"/>
      <c r="SYE137" s="58"/>
      <c r="SYF137" s="58"/>
      <c r="SYG137" s="58"/>
      <c r="SYH137" s="58"/>
      <c r="SYI137" s="58"/>
      <c r="SYJ137" s="58"/>
      <c r="SYK137" s="58"/>
      <c r="SYL137" s="58"/>
      <c r="SYM137" s="58"/>
      <c r="SYN137" s="58"/>
      <c r="SYO137" s="58"/>
      <c r="SYP137" s="58"/>
      <c r="SYQ137" s="58"/>
      <c r="SYR137" s="58"/>
      <c r="SYS137" s="58"/>
      <c r="SYT137" s="58"/>
      <c r="SYU137" s="58"/>
      <c r="SYV137" s="58"/>
      <c r="SYW137" s="58"/>
      <c r="SYX137" s="58"/>
      <c r="SYY137" s="58"/>
      <c r="SYZ137" s="58"/>
      <c r="SZA137" s="58"/>
      <c r="SZB137" s="58"/>
      <c r="SZC137" s="58"/>
      <c r="SZD137" s="58"/>
      <c r="SZE137" s="58"/>
      <c r="SZF137" s="58"/>
      <c r="SZG137" s="58"/>
      <c r="SZH137" s="58"/>
      <c r="SZI137" s="58"/>
      <c r="SZJ137" s="58"/>
      <c r="SZK137" s="58"/>
      <c r="SZL137" s="58"/>
      <c r="SZM137" s="58"/>
      <c r="SZN137" s="58"/>
      <c r="SZO137" s="58"/>
      <c r="SZP137" s="58"/>
      <c r="SZQ137" s="58"/>
      <c r="SZR137" s="58"/>
      <c r="SZS137" s="58"/>
      <c r="SZT137" s="58"/>
      <c r="SZU137" s="58"/>
      <c r="SZV137" s="58"/>
      <c r="SZW137" s="58"/>
      <c r="SZX137" s="58"/>
      <c r="SZY137" s="58"/>
      <c r="SZZ137" s="58"/>
      <c r="TAA137" s="58"/>
      <c r="TAB137" s="58"/>
      <c r="TAC137" s="58"/>
      <c r="TAD137" s="58"/>
      <c r="TAE137" s="58"/>
      <c r="TAF137" s="58"/>
      <c r="TAG137" s="58"/>
      <c r="TAH137" s="58"/>
      <c r="TAI137" s="58"/>
      <c r="TAJ137" s="58"/>
      <c r="TAK137" s="58"/>
      <c r="TAL137" s="58"/>
      <c r="TAM137" s="58"/>
      <c r="TAN137" s="58"/>
      <c r="TAO137" s="58"/>
      <c r="TAP137" s="58"/>
      <c r="TAQ137" s="58"/>
      <c r="TAR137" s="58"/>
      <c r="TAS137" s="58"/>
      <c r="TAT137" s="58"/>
      <c r="TAU137" s="58"/>
      <c r="TAV137" s="58"/>
      <c r="TAW137" s="58"/>
      <c r="TAX137" s="58"/>
      <c r="TAY137" s="58"/>
      <c r="TAZ137" s="58"/>
      <c r="TBA137" s="58"/>
      <c r="TBB137" s="58"/>
      <c r="TBC137" s="58"/>
      <c r="TBD137" s="58"/>
      <c r="TBE137" s="58"/>
      <c r="TBF137" s="58"/>
      <c r="TBG137" s="58"/>
      <c r="TBH137" s="58"/>
      <c r="TBI137" s="58"/>
      <c r="TBJ137" s="58"/>
      <c r="TBK137" s="58"/>
      <c r="TBL137" s="58"/>
      <c r="TBM137" s="58"/>
      <c r="TBN137" s="58"/>
      <c r="TBO137" s="58"/>
      <c r="TBP137" s="58"/>
      <c r="TBQ137" s="58"/>
      <c r="TBR137" s="58"/>
      <c r="TBS137" s="58"/>
      <c r="TBT137" s="58"/>
      <c r="TBU137" s="58"/>
      <c r="TBV137" s="58"/>
      <c r="TBW137" s="58"/>
      <c r="TBX137" s="58"/>
      <c r="TBY137" s="58"/>
      <c r="TBZ137" s="58"/>
      <c r="TCA137" s="58"/>
      <c r="TCB137" s="58"/>
      <c r="TCC137" s="58"/>
      <c r="TCD137" s="58"/>
      <c r="TCE137" s="58"/>
      <c r="TCF137" s="58"/>
      <c r="TCG137" s="58"/>
      <c r="TCH137" s="58"/>
      <c r="TCI137" s="58"/>
      <c r="TCJ137" s="58"/>
      <c r="TCK137" s="58"/>
      <c r="TCL137" s="58"/>
      <c r="TCM137" s="58"/>
      <c r="TCN137" s="58"/>
      <c r="TCO137" s="58"/>
      <c r="TCP137" s="58"/>
      <c r="TCQ137" s="58"/>
      <c r="TCR137" s="58"/>
      <c r="TCS137" s="58"/>
      <c r="TCT137" s="58"/>
      <c r="TCU137" s="58"/>
      <c r="TCV137" s="58"/>
      <c r="TCW137" s="58"/>
      <c r="TCX137" s="58"/>
      <c r="TCY137" s="58"/>
      <c r="TCZ137" s="58"/>
      <c r="TDA137" s="58"/>
      <c r="TDB137" s="58"/>
      <c r="TDC137" s="58"/>
      <c r="TDD137" s="58"/>
      <c r="TDE137" s="58"/>
      <c r="TDF137" s="58"/>
      <c r="TDG137" s="58"/>
      <c r="TDH137" s="58"/>
      <c r="TDI137" s="58"/>
      <c r="TDJ137" s="58"/>
      <c r="TDK137" s="58"/>
      <c r="TDL137" s="58"/>
      <c r="TDM137" s="58"/>
      <c r="TDN137" s="58"/>
      <c r="TDO137" s="58"/>
      <c r="TDP137" s="58"/>
      <c r="TDQ137" s="58"/>
      <c r="TDR137" s="58"/>
      <c r="TDS137" s="58"/>
      <c r="TDT137" s="58"/>
      <c r="TDU137" s="58"/>
      <c r="TDV137" s="58"/>
      <c r="TDW137" s="58"/>
      <c r="TDX137" s="58"/>
      <c r="TDY137" s="58"/>
      <c r="TDZ137" s="58"/>
      <c r="TEA137" s="58"/>
      <c r="TEB137" s="58"/>
      <c r="TEC137" s="58"/>
      <c r="TED137" s="58"/>
      <c r="TEE137" s="58"/>
      <c r="TEF137" s="58"/>
      <c r="TEG137" s="58"/>
      <c r="TEH137" s="58"/>
      <c r="TEI137" s="58"/>
      <c r="TEJ137" s="58"/>
      <c r="TEK137" s="58"/>
      <c r="TEL137" s="58"/>
      <c r="TEM137" s="58"/>
      <c r="TEN137" s="58"/>
      <c r="TEO137" s="58"/>
      <c r="TEP137" s="58"/>
      <c r="TEQ137" s="58"/>
      <c r="TER137" s="58"/>
      <c r="TES137" s="58"/>
      <c r="TET137" s="58"/>
      <c r="TEU137" s="58"/>
      <c r="TEV137" s="58"/>
      <c r="TEW137" s="58"/>
      <c r="TEX137" s="58"/>
      <c r="TEY137" s="58"/>
      <c r="TEZ137" s="58"/>
      <c r="TFA137" s="58"/>
      <c r="TFB137" s="58"/>
      <c r="TFC137" s="58"/>
      <c r="TFD137" s="58"/>
      <c r="TFE137" s="58"/>
      <c r="TFF137" s="58"/>
      <c r="TFG137" s="58"/>
      <c r="TFH137" s="58"/>
      <c r="TFI137" s="58"/>
      <c r="TFJ137" s="58"/>
      <c r="TFK137" s="58"/>
      <c r="TFL137" s="58"/>
      <c r="TFM137" s="58"/>
      <c r="TFN137" s="58"/>
      <c r="TFO137" s="58"/>
      <c r="TFP137" s="58"/>
      <c r="TFQ137" s="58"/>
      <c r="TFR137" s="58"/>
      <c r="TFS137" s="58"/>
      <c r="TFT137" s="58"/>
      <c r="TFU137" s="58"/>
      <c r="TFV137" s="58"/>
      <c r="TFW137" s="58"/>
      <c r="TFX137" s="58"/>
      <c r="TFY137" s="58"/>
      <c r="TFZ137" s="58"/>
      <c r="TGA137" s="58"/>
      <c r="TGB137" s="58"/>
      <c r="TGC137" s="58"/>
      <c r="TGD137" s="58"/>
      <c r="TGE137" s="58"/>
      <c r="TGF137" s="58"/>
      <c r="TGG137" s="58"/>
      <c r="TGH137" s="58"/>
      <c r="TGI137" s="58"/>
      <c r="TGJ137" s="58"/>
      <c r="TGK137" s="58"/>
      <c r="TGL137" s="58"/>
      <c r="TGM137" s="58"/>
      <c r="TGN137" s="58"/>
      <c r="TGO137" s="58"/>
      <c r="TGP137" s="58"/>
      <c r="TGQ137" s="58"/>
      <c r="TGR137" s="58"/>
      <c r="TGS137" s="58"/>
      <c r="TGT137" s="58"/>
      <c r="TGU137" s="58"/>
      <c r="TGV137" s="58"/>
      <c r="TGW137" s="58"/>
      <c r="TGX137" s="58"/>
      <c r="TGY137" s="58"/>
      <c r="TGZ137" s="58"/>
      <c r="THA137" s="58"/>
      <c r="THB137" s="58"/>
      <c r="THC137" s="58"/>
      <c r="THD137" s="58"/>
      <c r="THE137" s="58"/>
      <c r="THF137" s="58"/>
      <c r="THG137" s="58"/>
      <c r="THH137" s="58"/>
      <c r="THI137" s="58"/>
      <c r="THJ137" s="58"/>
      <c r="THK137" s="58"/>
      <c r="THL137" s="58"/>
      <c r="THM137" s="58"/>
      <c r="THN137" s="58"/>
      <c r="THO137" s="58"/>
      <c r="THP137" s="58"/>
      <c r="THQ137" s="58"/>
      <c r="THR137" s="58"/>
      <c r="THS137" s="58"/>
      <c r="THT137" s="58"/>
      <c r="THU137" s="58"/>
      <c r="THV137" s="58"/>
      <c r="THW137" s="58"/>
      <c r="THX137" s="58"/>
      <c r="THY137" s="58"/>
      <c r="THZ137" s="58"/>
      <c r="TIA137" s="58"/>
      <c r="TIB137" s="58"/>
      <c r="TIC137" s="58"/>
      <c r="TID137" s="58"/>
      <c r="TIE137" s="58"/>
      <c r="TIF137" s="58"/>
      <c r="TIG137" s="58"/>
      <c r="TIH137" s="58"/>
      <c r="TII137" s="58"/>
      <c r="TIJ137" s="58"/>
      <c r="TIK137" s="58"/>
      <c r="TIL137" s="58"/>
      <c r="TIM137" s="58"/>
      <c r="TIN137" s="58"/>
      <c r="TIO137" s="58"/>
      <c r="TIP137" s="58"/>
      <c r="TIQ137" s="58"/>
      <c r="TIR137" s="58"/>
      <c r="TIS137" s="58"/>
      <c r="TIT137" s="58"/>
      <c r="TIU137" s="58"/>
      <c r="TIV137" s="58"/>
      <c r="TIW137" s="58"/>
      <c r="TIX137" s="58"/>
      <c r="TIY137" s="58"/>
      <c r="TIZ137" s="58"/>
      <c r="TJA137" s="58"/>
      <c r="TJB137" s="58"/>
      <c r="TJC137" s="58"/>
      <c r="TJD137" s="58"/>
      <c r="TJE137" s="58"/>
      <c r="TJF137" s="58"/>
      <c r="TJG137" s="58"/>
      <c r="TJH137" s="58"/>
      <c r="TJI137" s="58"/>
      <c r="TJJ137" s="58"/>
      <c r="TJK137" s="58"/>
      <c r="TJL137" s="58"/>
      <c r="TJM137" s="58"/>
      <c r="TJN137" s="58"/>
      <c r="TJO137" s="58"/>
      <c r="TJP137" s="58"/>
      <c r="TJQ137" s="58"/>
      <c r="TJR137" s="58"/>
      <c r="TJS137" s="58"/>
      <c r="TJT137" s="58"/>
      <c r="TJU137" s="58"/>
      <c r="TJV137" s="58"/>
      <c r="TJW137" s="58"/>
      <c r="TJX137" s="58"/>
      <c r="TJY137" s="58"/>
      <c r="TJZ137" s="58"/>
      <c r="TKA137" s="58"/>
      <c r="TKB137" s="58"/>
      <c r="TKC137" s="58"/>
      <c r="TKD137" s="58"/>
      <c r="TKE137" s="58"/>
      <c r="TKF137" s="58"/>
      <c r="TKG137" s="58"/>
      <c r="TKH137" s="58"/>
      <c r="TKI137" s="58"/>
      <c r="TKJ137" s="58"/>
      <c r="TKK137" s="58"/>
      <c r="TKL137" s="58"/>
      <c r="TKM137" s="58"/>
      <c r="TKN137" s="58"/>
      <c r="TKO137" s="58"/>
      <c r="TKP137" s="58"/>
      <c r="TKQ137" s="58"/>
      <c r="TKR137" s="58"/>
      <c r="TKS137" s="58"/>
      <c r="TKT137" s="58"/>
      <c r="TKU137" s="58"/>
      <c r="TKV137" s="58"/>
      <c r="TKW137" s="58"/>
      <c r="TKX137" s="58"/>
      <c r="TKY137" s="58"/>
      <c r="TKZ137" s="58"/>
      <c r="TLA137" s="58"/>
      <c r="TLB137" s="58"/>
      <c r="TLC137" s="58"/>
      <c r="TLD137" s="58"/>
      <c r="TLE137" s="58"/>
      <c r="TLF137" s="58"/>
      <c r="TLG137" s="58"/>
      <c r="TLH137" s="58"/>
      <c r="TLI137" s="58"/>
      <c r="TLJ137" s="58"/>
      <c r="TLK137" s="58"/>
      <c r="TLL137" s="58"/>
      <c r="TLM137" s="58"/>
      <c r="TLN137" s="58"/>
      <c r="TLO137" s="58"/>
      <c r="TLP137" s="58"/>
      <c r="TLQ137" s="58"/>
      <c r="TLR137" s="58"/>
      <c r="TLS137" s="58"/>
      <c r="TLT137" s="58"/>
      <c r="TLU137" s="58"/>
      <c r="TLV137" s="58"/>
      <c r="TLW137" s="58"/>
      <c r="TLX137" s="58"/>
      <c r="TLY137" s="58"/>
      <c r="TLZ137" s="58"/>
      <c r="TMA137" s="58"/>
      <c r="TMB137" s="58"/>
      <c r="TMC137" s="58"/>
      <c r="TMD137" s="58"/>
      <c r="TME137" s="58"/>
      <c r="TMF137" s="58"/>
      <c r="TMG137" s="58"/>
      <c r="TMH137" s="58"/>
      <c r="TMI137" s="58"/>
      <c r="TMJ137" s="58"/>
      <c r="TMK137" s="58"/>
      <c r="TML137" s="58"/>
      <c r="TMM137" s="58"/>
      <c r="TMN137" s="58"/>
      <c r="TMO137" s="58"/>
      <c r="TMP137" s="58"/>
      <c r="TMQ137" s="58"/>
      <c r="TMR137" s="58"/>
      <c r="TMS137" s="58"/>
      <c r="TMT137" s="58"/>
      <c r="TMU137" s="58"/>
      <c r="TMV137" s="58"/>
      <c r="TMW137" s="58"/>
      <c r="TMX137" s="58"/>
      <c r="TMY137" s="58"/>
      <c r="TMZ137" s="58"/>
      <c r="TNA137" s="58"/>
      <c r="TNB137" s="58"/>
      <c r="TNC137" s="58"/>
      <c r="TND137" s="58"/>
      <c r="TNE137" s="58"/>
      <c r="TNF137" s="58"/>
      <c r="TNG137" s="58"/>
      <c r="TNH137" s="58"/>
      <c r="TNI137" s="58"/>
      <c r="TNJ137" s="58"/>
      <c r="TNK137" s="58"/>
      <c r="TNL137" s="58"/>
      <c r="TNM137" s="58"/>
      <c r="TNN137" s="58"/>
      <c r="TNO137" s="58"/>
      <c r="TNP137" s="58"/>
      <c r="TNQ137" s="58"/>
      <c r="TNR137" s="58"/>
      <c r="TNS137" s="58"/>
      <c r="TNT137" s="58"/>
      <c r="TNU137" s="58"/>
      <c r="TNV137" s="58"/>
      <c r="TNW137" s="58"/>
      <c r="TNX137" s="58"/>
      <c r="TNY137" s="58"/>
      <c r="TNZ137" s="58"/>
      <c r="TOA137" s="58"/>
      <c r="TOB137" s="58"/>
      <c r="TOC137" s="58"/>
      <c r="TOD137" s="58"/>
      <c r="TOE137" s="58"/>
      <c r="TOF137" s="58"/>
      <c r="TOG137" s="58"/>
      <c r="TOH137" s="58"/>
      <c r="TOI137" s="58"/>
      <c r="TOJ137" s="58"/>
      <c r="TOK137" s="58"/>
      <c r="TOL137" s="58"/>
      <c r="TOM137" s="58"/>
      <c r="TON137" s="58"/>
      <c r="TOO137" s="58"/>
      <c r="TOP137" s="58"/>
      <c r="TOQ137" s="58"/>
      <c r="TOR137" s="58"/>
      <c r="TOS137" s="58"/>
      <c r="TOT137" s="58"/>
      <c r="TOU137" s="58"/>
      <c r="TOV137" s="58"/>
      <c r="TOW137" s="58"/>
      <c r="TOX137" s="58"/>
      <c r="TOY137" s="58"/>
      <c r="TOZ137" s="58"/>
      <c r="TPA137" s="58"/>
      <c r="TPB137" s="58"/>
      <c r="TPC137" s="58"/>
      <c r="TPD137" s="58"/>
      <c r="TPE137" s="58"/>
      <c r="TPF137" s="58"/>
      <c r="TPG137" s="58"/>
      <c r="TPH137" s="58"/>
      <c r="TPI137" s="58"/>
      <c r="TPJ137" s="58"/>
      <c r="TPK137" s="58"/>
      <c r="TPL137" s="58"/>
      <c r="TPM137" s="58"/>
      <c r="TPN137" s="58"/>
      <c r="TPO137" s="58"/>
      <c r="TPP137" s="58"/>
      <c r="TPQ137" s="58"/>
      <c r="TPR137" s="58"/>
      <c r="TPS137" s="58"/>
      <c r="TPT137" s="58"/>
      <c r="TPU137" s="58"/>
      <c r="TPV137" s="58"/>
      <c r="TPW137" s="58"/>
      <c r="TPX137" s="58"/>
      <c r="TPY137" s="58"/>
      <c r="TPZ137" s="58"/>
      <c r="TQA137" s="58"/>
      <c r="TQB137" s="58"/>
      <c r="TQC137" s="58"/>
      <c r="TQD137" s="58"/>
      <c r="TQE137" s="58"/>
      <c r="TQF137" s="58"/>
      <c r="TQG137" s="58"/>
      <c r="TQH137" s="58"/>
      <c r="TQI137" s="58"/>
      <c r="TQJ137" s="58"/>
      <c r="TQK137" s="58"/>
      <c r="TQL137" s="58"/>
      <c r="TQM137" s="58"/>
      <c r="TQN137" s="58"/>
      <c r="TQO137" s="58"/>
      <c r="TQP137" s="58"/>
      <c r="TQQ137" s="58"/>
      <c r="TQR137" s="58"/>
      <c r="TQS137" s="58"/>
      <c r="TQT137" s="58"/>
      <c r="TQU137" s="58"/>
      <c r="TQV137" s="58"/>
      <c r="TQW137" s="58"/>
      <c r="TQX137" s="58"/>
      <c r="TQY137" s="58"/>
      <c r="TQZ137" s="58"/>
      <c r="TRA137" s="58"/>
      <c r="TRB137" s="58"/>
      <c r="TRC137" s="58"/>
      <c r="TRD137" s="58"/>
      <c r="TRE137" s="58"/>
      <c r="TRF137" s="58"/>
      <c r="TRG137" s="58"/>
      <c r="TRH137" s="58"/>
      <c r="TRI137" s="58"/>
      <c r="TRJ137" s="58"/>
      <c r="TRK137" s="58"/>
      <c r="TRL137" s="58"/>
      <c r="TRM137" s="58"/>
      <c r="TRN137" s="58"/>
      <c r="TRO137" s="58"/>
      <c r="TRP137" s="58"/>
      <c r="TRQ137" s="58"/>
      <c r="TRR137" s="58"/>
      <c r="TRS137" s="58"/>
      <c r="TRT137" s="58"/>
      <c r="TRU137" s="58"/>
      <c r="TRV137" s="58"/>
      <c r="TRW137" s="58"/>
      <c r="TRX137" s="58"/>
      <c r="TRY137" s="58"/>
      <c r="TRZ137" s="58"/>
      <c r="TSA137" s="58"/>
      <c r="TSB137" s="58"/>
      <c r="TSC137" s="58"/>
      <c r="TSD137" s="58"/>
      <c r="TSE137" s="58"/>
      <c r="TSF137" s="58"/>
      <c r="TSG137" s="58"/>
      <c r="TSH137" s="58"/>
      <c r="TSI137" s="58"/>
      <c r="TSJ137" s="58"/>
      <c r="TSK137" s="58"/>
      <c r="TSL137" s="58"/>
      <c r="TSM137" s="58"/>
      <c r="TSN137" s="58"/>
      <c r="TSO137" s="58"/>
      <c r="TSP137" s="58"/>
      <c r="TSQ137" s="58"/>
      <c r="TSR137" s="58"/>
      <c r="TSS137" s="58"/>
      <c r="TST137" s="58"/>
      <c r="TSU137" s="58"/>
      <c r="TSV137" s="58"/>
      <c r="TSW137" s="58"/>
      <c r="TSX137" s="58"/>
      <c r="TSY137" s="58"/>
      <c r="TSZ137" s="58"/>
      <c r="TTA137" s="58"/>
      <c r="TTB137" s="58"/>
      <c r="TTC137" s="58"/>
      <c r="TTD137" s="58"/>
      <c r="TTE137" s="58"/>
      <c r="TTF137" s="58"/>
      <c r="TTG137" s="58"/>
      <c r="TTH137" s="58"/>
      <c r="TTI137" s="58"/>
      <c r="TTJ137" s="58"/>
      <c r="TTK137" s="58"/>
      <c r="TTL137" s="58"/>
      <c r="TTM137" s="58"/>
      <c r="TTN137" s="58"/>
      <c r="TTO137" s="58"/>
      <c r="TTP137" s="58"/>
      <c r="TTQ137" s="58"/>
      <c r="TTR137" s="58"/>
      <c r="TTS137" s="58"/>
      <c r="TTT137" s="58"/>
      <c r="TTU137" s="58"/>
      <c r="TTV137" s="58"/>
      <c r="TTW137" s="58"/>
      <c r="TTX137" s="58"/>
      <c r="TTY137" s="58"/>
      <c r="TTZ137" s="58"/>
      <c r="TUA137" s="58"/>
      <c r="TUB137" s="58"/>
      <c r="TUC137" s="58"/>
      <c r="TUD137" s="58"/>
      <c r="TUE137" s="58"/>
      <c r="TUF137" s="58"/>
      <c r="TUG137" s="58"/>
      <c r="TUH137" s="58"/>
      <c r="TUI137" s="58"/>
      <c r="TUJ137" s="58"/>
      <c r="TUK137" s="58"/>
      <c r="TUL137" s="58"/>
      <c r="TUM137" s="58"/>
      <c r="TUN137" s="58"/>
      <c r="TUO137" s="58"/>
      <c r="TUP137" s="58"/>
      <c r="TUQ137" s="58"/>
      <c r="TUR137" s="58"/>
      <c r="TUS137" s="58"/>
      <c r="TUT137" s="58"/>
      <c r="TUU137" s="58"/>
      <c r="TUV137" s="58"/>
      <c r="TUW137" s="58"/>
      <c r="TUX137" s="58"/>
      <c r="TUY137" s="58"/>
      <c r="TUZ137" s="58"/>
      <c r="TVA137" s="58"/>
      <c r="TVB137" s="58"/>
      <c r="TVC137" s="58"/>
      <c r="TVD137" s="58"/>
      <c r="TVE137" s="58"/>
      <c r="TVF137" s="58"/>
      <c r="TVG137" s="58"/>
      <c r="TVH137" s="58"/>
      <c r="TVI137" s="58"/>
      <c r="TVJ137" s="58"/>
      <c r="TVK137" s="58"/>
      <c r="TVL137" s="58"/>
      <c r="TVM137" s="58"/>
      <c r="TVN137" s="58"/>
      <c r="TVO137" s="58"/>
      <c r="TVP137" s="58"/>
      <c r="TVQ137" s="58"/>
      <c r="TVR137" s="58"/>
      <c r="TVS137" s="58"/>
      <c r="TVT137" s="58"/>
      <c r="TVU137" s="58"/>
      <c r="TVV137" s="58"/>
      <c r="TVW137" s="58"/>
      <c r="TVX137" s="58"/>
      <c r="TVY137" s="58"/>
      <c r="TVZ137" s="58"/>
      <c r="TWA137" s="58"/>
      <c r="TWB137" s="58"/>
      <c r="TWC137" s="58"/>
      <c r="TWD137" s="58"/>
      <c r="TWE137" s="58"/>
      <c r="TWF137" s="58"/>
      <c r="TWG137" s="58"/>
      <c r="TWH137" s="58"/>
      <c r="TWI137" s="58"/>
      <c r="TWJ137" s="58"/>
      <c r="TWK137" s="58"/>
      <c r="TWL137" s="58"/>
      <c r="TWM137" s="58"/>
      <c r="TWN137" s="58"/>
      <c r="TWO137" s="58"/>
      <c r="TWP137" s="58"/>
      <c r="TWQ137" s="58"/>
      <c r="TWR137" s="58"/>
      <c r="TWS137" s="58"/>
      <c r="TWT137" s="58"/>
      <c r="TWU137" s="58"/>
      <c r="TWV137" s="58"/>
      <c r="TWW137" s="58"/>
      <c r="TWX137" s="58"/>
      <c r="TWY137" s="58"/>
      <c r="TWZ137" s="58"/>
      <c r="TXA137" s="58"/>
      <c r="TXB137" s="58"/>
      <c r="TXC137" s="58"/>
      <c r="TXD137" s="58"/>
      <c r="TXE137" s="58"/>
      <c r="TXF137" s="58"/>
      <c r="TXG137" s="58"/>
      <c r="TXH137" s="58"/>
      <c r="TXI137" s="58"/>
      <c r="TXJ137" s="58"/>
      <c r="TXK137" s="58"/>
      <c r="TXL137" s="58"/>
      <c r="TXM137" s="58"/>
      <c r="TXN137" s="58"/>
      <c r="TXO137" s="58"/>
      <c r="TXP137" s="58"/>
      <c r="TXQ137" s="58"/>
      <c r="TXR137" s="58"/>
      <c r="TXS137" s="58"/>
      <c r="TXT137" s="58"/>
      <c r="TXU137" s="58"/>
      <c r="TXV137" s="58"/>
      <c r="TXW137" s="58"/>
      <c r="TXX137" s="58"/>
      <c r="TXY137" s="58"/>
      <c r="TXZ137" s="58"/>
      <c r="TYA137" s="58"/>
      <c r="TYB137" s="58"/>
      <c r="TYC137" s="58"/>
      <c r="TYD137" s="58"/>
      <c r="TYE137" s="58"/>
      <c r="TYF137" s="58"/>
      <c r="TYG137" s="58"/>
      <c r="TYH137" s="58"/>
      <c r="TYI137" s="58"/>
      <c r="TYJ137" s="58"/>
      <c r="TYK137" s="58"/>
      <c r="TYL137" s="58"/>
      <c r="TYM137" s="58"/>
      <c r="TYN137" s="58"/>
      <c r="TYO137" s="58"/>
      <c r="TYP137" s="58"/>
      <c r="TYQ137" s="58"/>
      <c r="TYR137" s="58"/>
      <c r="TYS137" s="58"/>
      <c r="TYT137" s="58"/>
      <c r="TYU137" s="58"/>
      <c r="TYV137" s="58"/>
      <c r="TYW137" s="58"/>
      <c r="TYX137" s="58"/>
      <c r="TYY137" s="58"/>
      <c r="TYZ137" s="58"/>
      <c r="TZA137" s="58"/>
      <c r="TZB137" s="58"/>
      <c r="TZC137" s="58"/>
      <c r="TZD137" s="58"/>
      <c r="TZE137" s="58"/>
      <c r="TZF137" s="58"/>
      <c r="TZG137" s="58"/>
      <c r="TZH137" s="58"/>
      <c r="TZI137" s="58"/>
      <c r="TZJ137" s="58"/>
      <c r="TZK137" s="58"/>
      <c r="TZL137" s="58"/>
      <c r="TZM137" s="58"/>
      <c r="TZN137" s="58"/>
      <c r="TZO137" s="58"/>
      <c r="TZP137" s="58"/>
      <c r="TZQ137" s="58"/>
      <c r="TZR137" s="58"/>
      <c r="TZS137" s="58"/>
      <c r="TZT137" s="58"/>
      <c r="TZU137" s="58"/>
      <c r="TZV137" s="58"/>
      <c r="TZW137" s="58"/>
      <c r="TZX137" s="58"/>
      <c r="TZY137" s="58"/>
      <c r="TZZ137" s="58"/>
      <c r="UAA137" s="58"/>
      <c r="UAB137" s="58"/>
      <c r="UAC137" s="58"/>
      <c r="UAD137" s="58"/>
      <c r="UAE137" s="58"/>
      <c r="UAF137" s="58"/>
      <c r="UAG137" s="58"/>
      <c r="UAH137" s="58"/>
      <c r="UAI137" s="58"/>
      <c r="UAJ137" s="58"/>
      <c r="UAK137" s="58"/>
      <c r="UAL137" s="58"/>
      <c r="UAM137" s="58"/>
      <c r="UAN137" s="58"/>
      <c r="UAO137" s="58"/>
      <c r="UAP137" s="58"/>
      <c r="UAQ137" s="58"/>
      <c r="UAR137" s="58"/>
      <c r="UAS137" s="58"/>
      <c r="UAT137" s="58"/>
      <c r="UAU137" s="58"/>
      <c r="UAV137" s="58"/>
      <c r="UAW137" s="58"/>
      <c r="UAX137" s="58"/>
      <c r="UAY137" s="58"/>
      <c r="UAZ137" s="58"/>
      <c r="UBA137" s="58"/>
      <c r="UBB137" s="58"/>
      <c r="UBC137" s="58"/>
      <c r="UBD137" s="58"/>
      <c r="UBE137" s="58"/>
      <c r="UBF137" s="58"/>
      <c r="UBG137" s="58"/>
      <c r="UBH137" s="58"/>
      <c r="UBI137" s="58"/>
      <c r="UBJ137" s="58"/>
      <c r="UBK137" s="58"/>
      <c r="UBL137" s="58"/>
      <c r="UBM137" s="58"/>
      <c r="UBN137" s="58"/>
      <c r="UBO137" s="58"/>
      <c r="UBP137" s="58"/>
      <c r="UBQ137" s="58"/>
      <c r="UBR137" s="58"/>
      <c r="UBS137" s="58"/>
      <c r="UBT137" s="58"/>
      <c r="UBU137" s="58"/>
      <c r="UBV137" s="58"/>
      <c r="UBW137" s="58"/>
      <c r="UBX137" s="58"/>
      <c r="UBY137" s="58"/>
      <c r="UBZ137" s="58"/>
      <c r="UCA137" s="58"/>
      <c r="UCB137" s="58"/>
      <c r="UCC137" s="58"/>
      <c r="UCD137" s="58"/>
      <c r="UCE137" s="58"/>
      <c r="UCF137" s="58"/>
      <c r="UCG137" s="58"/>
      <c r="UCH137" s="58"/>
      <c r="UCI137" s="58"/>
      <c r="UCJ137" s="58"/>
      <c r="UCK137" s="58"/>
      <c r="UCL137" s="58"/>
      <c r="UCM137" s="58"/>
      <c r="UCN137" s="58"/>
      <c r="UCO137" s="58"/>
      <c r="UCP137" s="58"/>
      <c r="UCQ137" s="58"/>
      <c r="UCR137" s="58"/>
      <c r="UCS137" s="58"/>
      <c r="UCT137" s="58"/>
      <c r="UCU137" s="58"/>
      <c r="UCV137" s="58"/>
      <c r="UCW137" s="58"/>
      <c r="UCX137" s="58"/>
      <c r="UCY137" s="58"/>
      <c r="UCZ137" s="58"/>
      <c r="UDA137" s="58"/>
      <c r="UDB137" s="58"/>
      <c r="UDC137" s="58"/>
      <c r="UDD137" s="58"/>
      <c r="UDE137" s="58"/>
      <c r="UDF137" s="58"/>
      <c r="UDG137" s="58"/>
      <c r="UDH137" s="58"/>
      <c r="UDI137" s="58"/>
      <c r="UDJ137" s="58"/>
      <c r="UDK137" s="58"/>
      <c r="UDL137" s="58"/>
      <c r="UDM137" s="58"/>
      <c r="UDN137" s="58"/>
      <c r="UDO137" s="58"/>
      <c r="UDP137" s="58"/>
      <c r="UDQ137" s="58"/>
      <c r="UDR137" s="58"/>
      <c r="UDS137" s="58"/>
      <c r="UDT137" s="58"/>
      <c r="UDU137" s="58"/>
      <c r="UDV137" s="58"/>
      <c r="UDW137" s="58"/>
      <c r="UDX137" s="58"/>
      <c r="UDY137" s="58"/>
      <c r="UDZ137" s="58"/>
      <c r="UEA137" s="58"/>
      <c r="UEB137" s="58"/>
      <c r="UEC137" s="58"/>
      <c r="UED137" s="58"/>
      <c r="UEE137" s="58"/>
      <c r="UEF137" s="58"/>
      <c r="UEG137" s="58"/>
      <c r="UEH137" s="58"/>
      <c r="UEI137" s="58"/>
      <c r="UEJ137" s="58"/>
      <c r="UEK137" s="58"/>
      <c r="UEL137" s="58"/>
      <c r="UEM137" s="58"/>
      <c r="UEN137" s="58"/>
      <c r="UEO137" s="58"/>
      <c r="UEP137" s="58"/>
      <c r="UEQ137" s="58"/>
      <c r="UER137" s="58"/>
      <c r="UES137" s="58"/>
      <c r="UET137" s="58"/>
      <c r="UEU137" s="58"/>
      <c r="UEV137" s="58"/>
      <c r="UEW137" s="58"/>
      <c r="UEX137" s="58"/>
      <c r="UEY137" s="58"/>
      <c r="UEZ137" s="58"/>
      <c r="UFA137" s="58"/>
      <c r="UFB137" s="58"/>
      <c r="UFC137" s="58"/>
      <c r="UFD137" s="58"/>
      <c r="UFE137" s="58"/>
      <c r="UFF137" s="58"/>
      <c r="UFG137" s="58"/>
      <c r="UFH137" s="58"/>
      <c r="UFI137" s="58"/>
      <c r="UFJ137" s="58"/>
      <c r="UFK137" s="58"/>
      <c r="UFL137" s="58"/>
      <c r="UFM137" s="58"/>
      <c r="UFN137" s="58"/>
      <c r="UFO137" s="58"/>
      <c r="UFP137" s="58"/>
      <c r="UFQ137" s="58"/>
      <c r="UFR137" s="58"/>
      <c r="UFS137" s="58"/>
      <c r="UFT137" s="58"/>
      <c r="UFU137" s="58"/>
      <c r="UFV137" s="58"/>
      <c r="UFW137" s="58"/>
      <c r="UFX137" s="58"/>
      <c r="UFY137" s="58"/>
      <c r="UFZ137" s="58"/>
      <c r="UGA137" s="58"/>
      <c r="UGB137" s="58"/>
      <c r="UGC137" s="58"/>
      <c r="UGD137" s="58"/>
      <c r="UGE137" s="58"/>
      <c r="UGF137" s="58"/>
      <c r="UGG137" s="58"/>
      <c r="UGH137" s="58"/>
      <c r="UGI137" s="58"/>
      <c r="UGJ137" s="58"/>
      <c r="UGK137" s="58"/>
      <c r="UGL137" s="58"/>
      <c r="UGM137" s="58"/>
      <c r="UGN137" s="58"/>
      <c r="UGO137" s="58"/>
      <c r="UGP137" s="58"/>
      <c r="UGQ137" s="58"/>
      <c r="UGR137" s="58"/>
      <c r="UGS137" s="58"/>
      <c r="UGT137" s="58"/>
      <c r="UGU137" s="58"/>
      <c r="UGV137" s="58"/>
      <c r="UGW137" s="58"/>
      <c r="UGX137" s="58"/>
      <c r="UGY137" s="58"/>
      <c r="UGZ137" s="58"/>
      <c r="UHA137" s="58"/>
      <c r="UHB137" s="58"/>
      <c r="UHC137" s="58"/>
      <c r="UHD137" s="58"/>
      <c r="UHE137" s="58"/>
      <c r="UHF137" s="58"/>
      <c r="UHG137" s="58"/>
      <c r="UHH137" s="58"/>
      <c r="UHI137" s="58"/>
      <c r="UHJ137" s="58"/>
      <c r="UHK137" s="58"/>
      <c r="UHL137" s="58"/>
      <c r="UHM137" s="58"/>
      <c r="UHN137" s="58"/>
      <c r="UHO137" s="58"/>
      <c r="UHP137" s="58"/>
      <c r="UHQ137" s="58"/>
      <c r="UHR137" s="58"/>
      <c r="UHS137" s="58"/>
      <c r="UHT137" s="58"/>
      <c r="UHU137" s="58"/>
      <c r="UHV137" s="58"/>
      <c r="UHW137" s="58"/>
      <c r="UHX137" s="58"/>
      <c r="UHY137" s="58"/>
      <c r="UHZ137" s="58"/>
      <c r="UIA137" s="58"/>
      <c r="UIB137" s="58"/>
      <c r="UIC137" s="58"/>
      <c r="UID137" s="58"/>
      <c r="UIE137" s="58"/>
      <c r="UIF137" s="58"/>
      <c r="UIG137" s="58"/>
      <c r="UIH137" s="58"/>
      <c r="UII137" s="58"/>
      <c r="UIJ137" s="58"/>
      <c r="UIK137" s="58"/>
      <c r="UIL137" s="58"/>
      <c r="UIM137" s="58"/>
      <c r="UIN137" s="58"/>
      <c r="UIO137" s="58"/>
      <c r="UIP137" s="58"/>
      <c r="UIQ137" s="58"/>
      <c r="UIR137" s="58"/>
      <c r="UIS137" s="58"/>
      <c r="UIT137" s="58"/>
      <c r="UIU137" s="58"/>
      <c r="UIV137" s="58"/>
      <c r="UIW137" s="58"/>
      <c r="UIX137" s="58"/>
      <c r="UIY137" s="58"/>
      <c r="UIZ137" s="58"/>
      <c r="UJA137" s="58"/>
      <c r="UJB137" s="58"/>
      <c r="UJC137" s="58"/>
      <c r="UJD137" s="58"/>
      <c r="UJE137" s="58"/>
      <c r="UJF137" s="58"/>
      <c r="UJG137" s="58"/>
      <c r="UJH137" s="58"/>
      <c r="UJI137" s="58"/>
      <c r="UJJ137" s="58"/>
      <c r="UJK137" s="58"/>
      <c r="UJL137" s="58"/>
      <c r="UJM137" s="58"/>
      <c r="UJN137" s="58"/>
      <c r="UJO137" s="58"/>
      <c r="UJP137" s="58"/>
      <c r="UJQ137" s="58"/>
      <c r="UJR137" s="58"/>
      <c r="UJS137" s="58"/>
      <c r="UJT137" s="58"/>
      <c r="UJU137" s="58"/>
      <c r="UJV137" s="58"/>
      <c r="UJW137" s="58"/>
      <c r="UJX137" s="58"/>
      <c r="UJY137" s="58"/>
      <c r="UJZ137" s="58"/>
      <c r="UKA137" s="58"/>
      <c r="UKB137" s="58"/>
      <c r="UKC137" s="58"/>
      <c r="UKD137" s="58"/>
      <c r="UKE137" s="58"/>
      <c r="UKF137" s="58"/>
      <c r="UKG137" s="58"/>
      <c r="UKH137" s="58"/>
      <c r="UKI137" s="58"/>
      <c r="UKJ137" s="58"/>
      <c r="UKK137" s="58"/>
      <c r="UKL137" s="58"/>
      <c r="UKM137" s="58"/>
      <c r="UKN137" s="58"/>
      <c r="UKO137" s="58"/>
      <c r="UKP137" s="58"/>
      <c r="UKQ137" s="58"/>
      <c r="UKR137" s="58"/>
      <c r="UKS137" s="58"/>
      <c r="UKT137" s="58"/>
      <c r="UKU137" s="58"/>
      <c r="UKV137" s="58"/>
      <c r="UKW137" s="58"/>
      <c r="UKX137" s="58"/>
      <c r="UKY137" s="58"/>
      <c r="UKZ137" s="58"/>
      <c r="ULA137" s="58"/>
      <c r="ULB137" s="58"/>
      <c r="ULC137" s="58"/>
      <c r="ULD137" s="58"/>
      <c r="ULE137" s="58"/>
      <c r="ULF137" s="58"/>
      <c r="ULG137" s="58"/>
      <c r="ULH137" s="58"/>
      <c r="ULI137" s="58"/>
      <c r="ULJ137" s="58"/>
      <c r="ULK137" s="58"/>
      <c r="ULL137" s="58"/>
      <c r="ULM137" s="58"/>
      <c r="ULN137" s="58"/>
      <c r="ULO137" s="58"/>
      <c r="ULP137" s="58"/>
      <c r="ULQ137" s="58"/>
      <c r="ULR137" s="58"/>
      <c r="ULS137" s="58"/>
      <c r="ULT137" s="58"/>
      <c r="ULU137" s="58"/>
      <c r="ULV137" s="58"/>
      <c r="ULW137" s="58"/>
      <c r="ULX137" s="58"/>
      <c r="ULY137" s="58"/>
      <c r="ULZ137" s="58"/>
      <c r="UMA137" s="58"/>
      <c r="UMB137" s="58"/>
      <c r="UMC137" s="58"/>
      <c r="UMD137" s="58"/>
      <c r="UME137" s="58"/>
      <c r="UMF137" s="58"/>
      <c r="UMG137" s="58"/>
      <c r="UMH137" s="58"/>
      <c r="UMI137" s="58"/>
      <c r="UMJ137" s="58"/>
      <c r="UMK137" s="58"/>
      <c r="UML137" s="58"/>
      <c r="UMM137" s="58"/>
      <c r="UMN137" s="58"/>
      <c r="UMO137" s="58"/>
      <c r="UMP137" s="58"/>
      <c r="UMQ137" s="58"/>
      <c r="UMR137" s="58"/>
      <c r="UMS137" s="58"/>
      <c r="UMT137" s="58"/>
      <c r="UMU137" s="58"/>
      <c r="UMV137" s="58"/>
      <c r="UMW137" s="58"/>
      <c r="UMX137" s="58"/>
      <c r="UMY137" s="58"/>
      <c r="UMZ137" s="58"/>
      <c r="UNA137" s="58"/>
      <c r="UNB137" s="58"/>
      <c r="UNC137" s="58"/>
      <c r="UND137" s="58"/>
      <c r="UNE137" s="58"/>
      <c r="UNF137" s="58"/>
      <c r="UNG137" s="58"/>
      <c r="UNH137" s="58"/>
      <c r="UNI137" s="58"/>
      <c r="UNJ137" s="58"/>
      <c r="UNK137" s="58"/>
      <c r="UNL137" s="58"/>
      <c r="UNM137" s="58"/>
      <c r="UNN137" s="58"/>
      <c r="UNO137" s="58"/>
      <c r="UNP137" s="58"/>
      <c r="UNQ137" s="58"/>
      <c r="UNR137" s="58"/>
      <c r="UNS137" s="58"/>
      <c r="UNT137" s="58"/>
      <c r="UNU137" s="58"/>
      <c r="UNV137" s="58"/>
      <c r="UNW137" s="58"/>
      <c r="UNX137" s="58"/>
      <c r="UNY137" s="58"/>
      <c r="UNZ137" s="58"/>
      <c r="UOA137" s="58"/>
      <c r="UOB137" s="58"/>
      <c r="UOC137" s="58"/>
      <c r="UOD137" s="58"/>
      <c r="UOE137" s="58"/>
      <c r="UOF137" s="58"/>
      <c r="UOG137" s="58"/>
      <c r="UOH137" s="58"/>
      <c r="UOI137" s="58"/>
      <c r="UOJ137" s="58"/>
      <c r="UOK137" s="58"/>
      <c r="UOL137" s="58"/>
      <c r="UOM137" s="58"/>
      <c r="UON137" s="58"/>
      <c r="UOO137" s="58"/>
      <c r="UOP137" s="58"/>
      <c r="UOQ137" s="58"/>
      <c r="UOR137" s="58"/>
      <c r="UOS137" s="58"/>
      <c r="UOT137" s="58"/>
      <c r="UOU137" s="58"/>
      <c r="UOV137" s="58"/>
      <c r="UOW137" s="58"/>
      <c r="UOX137" s="58"/>
      <c r="UOY137" s="58"/>
      <c r="UOZ137" s="58"/>
      <c r="UPA137" s="58"/>
      <c r="UPB137" s="58"/>
      <c r="UPC137" s="58"/>
      <c r="UPD137" s="58"/>
      <c r="UPE137" s="58"/>
      <c r="UPF137" s="58"/>
      <c r="UPG137" s="58"/>
      <c r="UPH137" s="58"/>
      <c r="UPI137" s="58"/>
      <c r="UPJ137" s="58"/>
      <c r="UPK137" s="58"/>
      <c r="UPL137" s="58"/>
      <c r="UPM137" s="58"/>
      <c r="UPN137" s="58"/>
      <c r="UPO137" s="58"/>
      <c r="UPP137" s="58"/>
      <c r="UPQ137" s="58"/>
      <c r="UPR137" s="58"/>
      <c r="UPS137" s="58"/>
      <c r="UPT137" s="58"/>
      <c r="UPU137" s="58"/>
      <c r="UPV137" s="58"/>
      <c r="UPW137" s="58"/>
      <c r="UPX137" s="58"/>
      <c r="UPY137" s="58"/>
      <c r="UPZ137" s="58"/>
      <c r="UQA137" s="58"/>
      <c r="UQB137" s="58"/>
      <c r="UQC137" s="58"/>
      <c r="UQD137" s="58"/>
      <c r="UQE137" s="58"/>
      <c r="UQF137" s="58"/>
      <c r="UQG137" s="58"/>
      <c r="UQH137" s="58"/>
      <c r="UQI137" s="58"/>
      <c r="UQJ137" s="58"/>
      <c r="UQK137" s="58"/>
      <c r="UQL137" s="58"/>
      <c r="UQM137" s="58"/>
      <c r="UQN137" s="58"/>
      <c r="UQO137" s="58"/>
      <c r="UQP137" s="58"/>
      <c r="UQQ137" s="58"/>
      <c r="UQR137" s="58"/>
      <c r="UQS137" s="58"/>
      <c r="UQT137" s="58"/>
      <c r="UQU137" s="58"/>
      <c r="UQV137" s="58"/>
      <c r="UQW137" s="58"/>
      <c r="UQX137" s="58"/>
      <c r="UQY137" s="58"/>
      <c r="UQZ137" s="58"/>
      <c r="URA137" s="58"/>
      <c r="URB137" s="58"/>
      <c r="URC137" s="58"/>
      <c r="URD137" s="58"/>
      <c r="URE137" s="58"/>
      <c r="URF137" s="58"/>
      <c r="URG137" s="58"/>
      <c r="URH137" s="58"/>
      <c r="URI137" s="58"/>
      <c r="URJ137" s="58"/>
      <c r="URK137" s="58"/>
      <c r="URL137" s="58"/>
      <c r="URM137" s="58"/>
      <c r="URN137" s="58"/>
      <c r="URO137" s="58"/>
      <c r="URP137" s="58"/>
      <c r="URQ137" s="58"/>
      <c r="URR137" s="58"/>
      <c r="URS137" s="58"/>
      <c r="URT137" s="58"/>
      <c r="URU137" s="58"/>
      <c r="URV137" s="58"/>
      <c r="URW137" s="58"/>
      <c r="URX137" s="58"/>
      <c r="URY137" s="58"/>
      <c r="URZ137" s="58"/>
      <c r="USA137" s="58"/>
      <c r="USB137" s="58"/>
      <c r="USC137" s="58"/>
      <c r="USD137" s="58"/>
      <c r="USE137" s="58"/>
      <c r="USF137" s="58"/>
      <c r="USG137" s="58"/>
      <c r="USH137" s="58"/>
      <c r="USI137" s="58"/>
      <c r="USJ137" s="58"/>
      <c r="USK137" s="58"/>
      <c r="USL137" s="58"/>
      <c r="USM137" s="58"/>
      <c r="USN137" s="58"/>
      <c r="USO137" s="58"/>
      <c r="USP137" s="58"/>
      <c r="USQ137" s="58"/>
      <c r="USR137" s="58"/>
      <c r="USS137" s="58"/>
      <c r="UST137" s="58"/>
      <c r="USU137" s="58"/>
      <c r="USV137" s="58"/>
      <c r="USW137" s="58"/>
      <c r="USX137" s="58"/>
      <c r="USY137" s="58"/>
      <c r="USZ137" s="58"/>
      <c r="UTA137" s="58"/>
      <c r="UTB137" s="58"/>
      <c r="UTC137" s="58"/>
      <c r="UTD137" s="58"/>
      <c r="UTE137" s="58"/>
      <c r="UTF137" s="58"/>
      <c r="UTG137" s="58"/>
      <c r="UTH137" s="58"/>
      <c r="UTI137" s="58"/>
      <c r="UTJ137" s="58"/>
      <c r="UTK137" s="58"/>
      <c r="UTL137" s="58"/>
      <c r="UTM137" s="58"/>
      <c r="UTN137" s="58"/>
      <c r="UTO137" s="58"/>
      <c r="UTP137" s="58"/>
      <c r="UTQ137" s="58"/>
      <c r="UTR137" s="58"/>
      <c r="UTS137" s="58"/>
      <c r="UTT137" s="58"/>
      <c r="UTU137" s="58"/>
      <c r="UTV137" s="58"/>
      <c r="UTW137" s="58"/>
      <c r="UTX137" s="58"/>
      <c r="UTY137" s="58"/>
      <c r="UTZ137" s="58"/>
      <c r="UUA137" s="58"/>
      <c r="UUB137" s="58"/>
      <c r="UUC137" s="58"/>
      <c r="UUD137" s="58"/>
      <c r="UUE137" s="58"/>
      <c r="UUF137" s="58"/>
      <c r="UUG137" s="58"/>
      <c r="UUH137" s="58"/>
      <c r="UUI137" s="58"/>
      <c r="UUJ137" s="58"/>
      <c r="UUK137" s="58"/>
      <c r="UUL137" s="58"/>
      <c r="UUM137" s="58"/>
      <c r="UUN137" s="58"/>
      <c r="UUO137" s="58"/>
      <c r="UUP137" s="58"/>
      <c r="UUQ137" s="58"/>
      <c r="UUR137" s="58"/>
      <c r="UUS137" s="58"/>
      <c r="UUT137" s="58"/>
      <c r="UUU137" s="58"/>
      <c r="UUV137" s="58"/>
      <c r="UUW137" s="58"/>
      <c r="UUX137" s="58"/>
      <c r="UUY137" s="58"/>
      <c r="UUZ137" s="58"/>
      <c r="UVA137" s="58"/>
      <c r="UVB137" s="58"/>
      <c r="UVC137" s="58"/>
      <c r="UVD137" s="58"/>
      <c r="UVE137" s="58"/>
      <c r="UVF137" s="58"/>
      <c r="UVG137" s="58"/>
      <c r="UVH137" s="58"/>
      <c r="UVI137" s="58"/>
      <c r="UVJ137" s="58"/>
      <c r="UVK137" s="58"/>
      <c r="UVL137" s="58"/>
      <c r="UVM137" s="58"/>
      <c r="UVN137" s="58"/>
      <c r="UVO137" s="58"/>
      <c r="UVP137" s="58"/>
      <c r="UVQ137" s="58"/>
      <c r="UVR137" s="58"/>
      <c r="UVS137" s="58"/>
      <c r="UVT137" s="58"/>
      <c r="UVU137" s="58"/>
      <c r="UVV137" s="58"/>
      <c r="UVW137" s="58"/>
      <c r="UVX137" s="58"/>
      <c r="UVY137" s="58"/>
      <c r="UVZ137" s="58"/>
      <c r="UWA137" s="58"/>
      <c r="UWB137" s="58"/>
      <c r="UWC137" s="58"/>
      <c r="UWD137" s="58"/>
      <c r="UWE137" s="58"/>
      <c r="UWF137" s="58"/>
      <c r="UWG137" s="58"/>
      <c r="UWH137" s="58"/>
      <c r="UWI137" s="58"/>
      <c r="UWJ137" s="58"/>
      <c r="UWK137" s="58"/>
      <c r="UWL137" s="58"/>
      <c r="UWM137" s="58"/>
      <c r="UWN137" s="58"/>
      <c r="UWO137" s="58"/>
      <c r="UWP137" s="58"/>
      <c r="UWQ137" s="58"/>
      <c r="UWR137" s="58"/>
      <c r="UWS137" s="58"/>
      <c r="UWT137" s="58"/>
      <c r="UWU137" s="58"/>
      <c r="UWV137" s="58"/>
      <c r="UWW137" s="58"/>
      <c r="UWX137" s="58"/>
      <c r="UWY137" s="58"/>
      <c r="UWZ137" s="58"/>
      <c r="UXA137" s="58"/>
      <c r="UXB137" s="58"/>
      <c r="UXC137" s="58"/>
      <c r="UXD137" s="58"/>
      <c r="UXE137" s="58"/>
      <c r="UXF137" s="58"/>
      <c r="UXG137" s="58"/>
      <c r="UXH137" s="58"/>
      <c r="UXI137" s="58"/>
      <c r="UXJ137" s="58"/>
      <c r="UXK137" s="58"/>
      <c r="UXL137" s="58"/>
      <c r="UXM137" s="58"/>
      <c r="UXN137" s="58"/>
      <c r="UXO137" s="58"/>
      <c r="UXP137" s="58"/>
      <c r="UXQ137" s="58"/>
      <c r="UXR137" s="58"/>
      <c r="UXS137" s="58"/>
      <c r="UXT137" s="58"/>
      <c r="UXU137" s="58"/>
      <c r="UXV137" s="58"/>
      <c r="UXW137" s="58"/>
      <c r="UXX137" s="58"/>
      <c r="UXY137" s="58"/>
      <c r="UXZ137" s="58"/>
      <c r="UYA137" s="58"/>
      <c r="UYB137" s="58"/>
      <c r="UYC137" s="58"/>
      <c r="UYD137" s="58"/>
      <c r="UYE137" s="58"/>
      <c r="UYF137" s="58"/>
      <c r="UYG137" s="58"/>
      <c r="UYH137" s="58"/>
      <c r="UYI137" s="58"/>
      <c r="UYJ137" s="58"/>
      <c r="UYK137" s="58"/>
      <c r="UYL137" s="58"/>
      <c r="UYM137" s="58"/>
      <c r="UYN137" s="58"/>
      <c r="UYO137" s="58"/>
      <c r="UYP137" s="58"/>
      <c r="UYQ137" s="58"/>
      <c r="UYR137" s="58"/>
      <c r="UYS137" s="58"/>
      <c r="UYT137" s="58"/>
      <c r="UYU137" s="58"/>
      <c r="UYV137" s="58"/>
      <c r="UYW137" s="58"/>
      <c r="UYX137" s="58"/>
      <c r="UYY137" s="58"/>
      <c r="UYZ137" s="58"/>
      <c r="UZA137" s="58"/>
      <c r="UZB137" s="58"/>
      <c r="UZC137" s="58"/>
      <c r="UZD137" s="58"/>
      <c r="UZE137" s="58"/>
      <c r="UZF137" s="58"/>
      <c r="UZG137" s="58"/>
      <c r="UZH137" s="58"/>
      <c r="UZI137" s="58"/>
      <c r="UZJ137" s="58"/>
      <c r="UZK137" s="58"/>
      <c r="UZL137" s="58"/>
      <c r="UZM137" s="58"/>
      <c r="UZN137" s="58"/>
      <c r="UZO137" s="58"/>
      <c r="UZP137" s="58"/>
      <c r="UZQ137" s="58"/>
      <c r="UZR137" s="58"/>
      <c r="UZS137" s="58"/>
      <c r="UZT137" s="58"/>
      <c r="UZU137" s="58"/>
      <c r="UZV137" s="58"/>
      <c r="UZW137" s="58"/>
      <c r="UZX137" s="58"/>
      <c r="UZY137" s="58"/>
      <c r="UZZ137" s="58"/>
      <c r="VAA137" s="58"/>
      <c r="VAB137" s="58"/>
      <c r="VAC137" s="58"/>
      <c r="VAD137" s="58"/>
      <c r="VAE137" s="58"/>
      <c r="VAF137" s="58"/>
      <c r="VAG137" s="58"/>
      <c r="VAH137" s="58"/>
      <c r="VAI137" s="58"/>
      <c r="VAJ137" s="58"/>
      <c r="VAK137" s="58"/>
      <c r="VAL137" s="58"/>
      <c r="VAM137" s="58"/>
      <c r="VAN137" s="58"/>
      <c r="VAO137" s="58"/>
      <c r="VAP137" s="58"/>
      <c r="VAQ137" s="58"/>
      <c r="VAR137" s="58"/>
      <c r="VAS137" s="58"/>
      <c r="VAT137" s="58"/>
      <c r="VAU137" s="58"/>
      <c r="VAV137" s="58"/>
      <c r="VAW137" s="58"/>
      <c r="VAX137" s="58"/>
      <c r="VAY137" s="58"/>
      <c r="VAZ137" s="58"/>
      <c r="VBA137" s="58"/>
      <c r="VBB137" s="58"/>
      <c r="VBC137" s="58"/>
      <c r="VBD137" s="58"/>
      <c r="VBE137" s="58"/>
      <c r="VBF137" s="58"/>
      <c r="VBG137" s="58"/>
      <c r="VBH137" s="58"/>
      <c r="VBI137" s="58"/>
      <c r="VBJ137" s="58"/>
      <c r="VBK137" s="58"/>
      <c r="VBL137" s="58"/>
      <c r="VBM137" s="58"/>
      <c r="VBN137" s="58"/>
      <c r="VBO137" s="58"/>
      <c r="VBP137" s="58"/>
      <c r="VBQ137" s="58"/>
      <c r="VBR137" s="58"/>
      <c r="VBS137" s="58"/>
      <c r="VBT137" s="58"/>
      <c r="VBU137" s="58"/>
      <c r="VBV137" s="58"/>
      <c r="VBW137" s="58"/>
      <c r="VBX137" s="58"/>
      <c r="VBY137" s="58"/>
      <c r="VBZ137" s="58"/>
      <c r="VCA137" s="58"/>
      <c r="VCB137" s="58"/>
      <c r="VCC137" s="58"/>
      <c r="VCD137" s="58"/>
      <c r="VCE137" s="58"/>
      <c r="VCF137" s="58"/>
      <c r="VCG137" s="58"/>
      <c r="VCH137" s="58"/>
      <c r="VCI137" s="58"/>
      <c r="VCJ137" s="58"/>
      <c r="VCK137" s="58"/>
      <c r="VCL137" s="58"/>
      <c r="VCM137" s="58"/>
      <c r="VCN137" s="58"/>
      <c r="VCO137" s="58"/>
      <c r="VCP137" s="58"/>
      <c r="VCQ137" s="58"/>
      <c r="VCR137" s="58"/>
      <c r="VCS137" s="58"/>
      <c r="VCT137" s="58"/>
      <c r="VCU137" s="58"/>
      <c r="VCV137" s="58"/>
      <c r="VCW137" s="58"/>
      <c r="VCX137" s="58"/>
      <c r="VCY137" s="58"/>
      <c r="VCZ137" s="58"/>
      <c r="VDA137" s="58"/>
      <c r="VDB137" s="58"/>
      <c r="VDC137" s="58"/>
      <c r="VDD137" s="58"/>
      <c r="VDE137" s="58"/>
      <c r="VDF137" s="58"/>
      <c r="VDG137" s="58"/>
      <c r="VDH137" s="58"/>
      <c r="VDI137" s="58"/>
      <c r="VDJ137" s="58"/>
      <c r="VDK137" s="58"/>
      <c r="VDL137" s="58"/>
      <c r="VDM137" s="58"/>
      <c r="VDN137" s="58"/>
      <c r="VDO137" s="58"/>
      <c r="VDP137" s="58"/>
      <c r="VDQ137" s="58"/>
      <c r="VDR137" s="58"/>
      <c r="VDS137" s="58"/>
      <c r="VDT137" s="58"/>
      <c r="VDU137" s="58"/>
      <c r="VDV137" s="58"/>
      <c r="VDW137" s="58"/>
      <c r="VDX137" s="58"/>
      <c r="VDY137" s="58"/>
      <c r="VDZ137" s="58"/>
      <c r="VEA137" s="58"/>
      <c r="VEB137" s="58"/>
      <c r="VEC137" s="58"/>
      <c r="VED137" s="58"/>
      <c r="VEE137" s="58"/>
      <c r="VEF137" s="58"/>
      <c r="VEG137" s="58"/>
      <c r="VEH137" s="58"/>
      <c r="VEI137" s="58"/>
      <c r="VEJ137" s="58"/>
      <c r="VEK137" s="58"/>
      <c r="VEL137" s="58"/>
      <c r="VEM137" s="58"/>
      <c r="VEN137" s="58"/>
      <c r="VEO137" s="58"/>
      <c r="VEP137" s="58"/>
      <c r="VEQ137" s="58"/>
      <c r="VER137" s="58"/>
      <c r="VES137" s="58"/>
      <c r="VET137" s="58"/>
      <c r="VEU137" s="58"/>
      <c r="VEV137" s="58"/>
      <c r="VEW137" s="58"/>
      <c r="VEX137" s="58"/>
      <c r="VEY137" s="58"/>
      <c r="VEZ137" s="58"/>
      <c r="VFA137" s="58"/>
      <c r="VFB137" s="58"/>
      <c r="VFC137" s="58"/>
      <c r="VFD137" s="58"/>
      <c r="VFE137" s="58"/>
      <c r="VFF137" s="58"/>
      <c r="VFG137" s="58"/>
      <c r="VFH137" s="58"/>
      <c r="VFI137" s="58"/>
      <c r="VFJ137" s="58"/>
      <c r="VFK137" s="58"/>
      <c r="VFL137" s="58"/>
      <c r="VFM137" s="58"/>
      <c r="VFN137" s="58"/>
      <c r="VFO137" s="58"/>
      <c r="VFP137" s="58"/>
      <c r="VFQ137" s="58"/>
      <c r="VFR137" s="58"/>
      <c r="VFS137" s="58"/>
      <c r="VFT137" s="58"/>
      <c r="VFU137" s="58"/>
      <c r="VFV137" s="58"/>
      <c r="VFW137" s="58"/>
      <c r="VFX137" s="58"/>
      <c r="VFY137" s="58"/>
      <c r="VFZ137" s="58"/>
      <c r="VGA137" s="58"/>
      <c r="VGB137" s="58"/>
      <c r="VGC137" s="58"/>
      <c r="VGD137" s="58"/>
      <c r="VGE137" s="58"/>
      <c r="VGF137" s="58"/>
      <c r="VGG137" s="58"/>
      <c r="VGH137" s="58"/>
      <c r="VGI137" s="58"/>
      <c r="VGJ137" s="58"/>
      <c r="VGK137" s="58"/>
      <c r="VGL137" s="58"/>
      <c r="VGM137" s="58"/>
      <c r="VGN137" s="58"/>
      <c r="VGO137" s="58"/>
      <c r="VGP137" s="58"/>
      <c r="VGQ137" s="58"/>
      <c r="VGR137" s="58"/>
      <c r="VGS137" s="58"/>
      <c r="VGT137" s="58"/>
      <c r="VGU137" s="58"/>
      <c r="VGV137" s="58"/>
      <c r="VGW137" s="58"/>
      <c r="VGX137" s="58"/>
      <c r="VGY137" s="58"/>
      <c r="VGZ137" s="58"/>
      <c r="VHA137" s="58"/>
      <c r="VHB137" s="58"/>
      <c r="VHC137" s="58"/>
      <c r="VHD137" s="58"/>
      <c r="VHE137" s="58"/>
      <c r="VHF137" s="58"/>
      <c r="VHG137" s="58"/>
      <c r="VHH137" s="58"/>
      <c r="VHI137" s="58"/>
      <c r="VHJ137" s="58"/>
      <c r="VHK137" s="58"/>
      <c r="VHL137" s="58"/>
      <c r="VHM137" s="58"/>
      <c r="VHN137" s="58"/>
      <c r="VHO137" s="58"/>
      <c r="VHP137" s="58"/>
      <c r="VHQ137" s="58"/>
      <c r="VHR137" s="58"/>
      <c r="VHS137" s="58"/>
      <c r="VHT137" s="58"/>
      <c r="VHU137" s="58"/>
      <c r="VHV137" s="58"/>
      <c r="VHW137" s="58"/>
      <c r="VHX137" s="58"/>
      <c r="VHY137" s="58"/>
      <c r="VHZ137" s="58"/>
      <c r="VIA137" s="58"/>
      <c r="VIB137" s="58"/>
      <c r="VIC137" s="58"/>
      <c r="VID137" s="58"/>
      <c r="VIE137" s="58"/>
      <c r="VIF137" s="58"/>
      <c r="VIG137" s="58"/>
      <c r="VIH137" s="58"/>
      <c r="VII137" s="58"/>
      <c r="VIJ137" s="58"/>
      <c r="VIK137" s="58"/>
      <c r="VIL137" s="58"/>
      <c r="VIM137" s="58"/>
      <c r="VIN137" s="58"/>
      <c r="VIO137" s="58"/>
      <c r="VIP137" s="58"/>
      <c r="VIQ137" s="58"/>
      <c r="VIR137" s="58"/>
      <c r="VIS137" s="58"/>
      <c r="VIT137" s="58"/>
      <c r="VIU137" s="58"/>
      <c r="VIV137" s="58"/>
      <c r="VIW137" s="58"/>
      <c r="VIX137" s="58"/>
      <c r="VIY137" s="58"/>
      <c r="VIZ137" s="58"/>
      <c r="VJA137" s="58"/>
      <c r="VJB137" s="58"/>
      <c r="VJC137" s="58"/>
      <c r="VJD137" s="58"/>
      <c r="VJE137" s="58"/>
      <c r="VJF137" s="58"/>
      <c r="VJG137" s="58"/>
      <c r="VJH137" s="58"/>
      <c r="VJI137" s="58"/>
      <c r="VJJ137" s="58"/>
      <c r="VJK137" s="58"/>
      <c r="VJL137" s="58"/>
      <c r="VJM137" s="58"/>
      <c r="VJN137" s="58"/>
      <c r="VJO137" s="58"/>
      <c r="VJP137" s="58"/>
      <c r="VJQ137" s="58"/>
      <c r="VJR137" s="58"/>
      <c r="VJS137" s="58"/>
      <c r="VJT137" s="58"/>
      <c r="VJU137" s="58"/>
      <c r="VJV137" s="58"/>
      <c r="VJW137" s="58"/>
      <c r="VJX137" s="58"/>
      <c r="VJY137" s="58"/>
      <c r="VJZ137" s="58"/>
      <c r="VKA137" s="58"/>
      <c r="VKB137" s="58"/>
      <c r="VKC137" s="58"/>
      <c r="VKD137" s="58"/>
      <c r="VKE137" s="58"/>
      <c r="VKF137" s="58"/>
      <c r="VKG137" s="58"/>
      <c r="VKH137" s="58"/>
      <c r="VKI137" s="58"/>
      <c r="VKJ137" s="58"/>
      <c r="VKK137" s="58"/>
      <c r="VKL137" s="58"/>
      <c r="VKM137" s="58"/>
      <c r="VKN137" s="58"/>
      <c r="VKO137" s="58"/>
      <c r="VKP137" s="58"/>
      <c r="VKQ137" s="58"/>
      <c r="VKR137" s="58"/>
      <c r="VKS137" s="58"/>
      <c r="VKT137" s="58"/>
      <c r="VKU137" s="58"/>
      <c r="VKV137" s="58"/>
      <c r="VKW137" s="58"/>
      <c r="VKX137" s="58"/>
      <c r="VKY137" s="58"/>
      <c r="VKZ137" s="58"/>
      <c r="VLA137" s="58"/>
      <c r="VLB137" s="58"/>
      <c r="VLC137" s="58"/>
      <c r="VLD137" s="58"/>
      <c r="VLE137" s="58"/>
      <c r="VLF137" s="58"/>
      <c r="VLG137" s="58"/>
      <c r="VLH137" s="58"/>
      <c r="VLI137" s="58"/>
      <c r="VLJ137" s="58"/>
      <c r="VLK137" s="58"/>
      <c r="VLL137" s="58"/>
      <c r="VLM137" s="58"/>
      <c r="VLN137" s="58"/>
      <c r="VLO137" s="58"/>
      <c r="VLP137" s="58"/>
      <c r="VLQ137" s="58"/>
      <c r="VLR137" s="58"/>
      <c r="VLS137" s="58"/>
      <c r="VLT137" s="58"/>
      <c r="VLU137" s="58"/>
      <c r="VLV137" s="58"/>
      <c r="VLW137" s="58"/>
      <c r="VLX137" s="58"/>
      <c r="VLY137" s="58"/>
      <c r="VLZ137" s="58"/>
      <c r="VMA137" s="58"/>
      <c r="VMB137" s="58"/>
      <c r="VMC137" s="58"/>
      <c r="VMD137" s="58"/>
      <c r="VME137" s="58"/>
      <c r="VMF137" s="58"/>
      <c r="VMG137" s="58"/>
      <c r="VMH137" s="58"/>
      <c r="VMI137" s="58"/>
      <c r="VMJ137" s="58"/>
      <c r="VMK137" s="58"/>
      <c r="VML137" s="58"/>
      <c r="VMM137" s="58"/>
      <c r="VMN137" s="58"/>
      <c r="VMO137" s="58"/>
      <c r="VMP137" s="58"/>
      <c r="VMQ137" s="58"/>
      <c r="VMR137" s="58"/>
      <c r="VMS137" s="58"/>
      <c r="VMT137" s="58"/>
      <c r="VMU137" s="58"/>
      <c r="VMV137" s="58"/>
      <c r="VMW137" s="58"/>
      <c r="VMX137" s="58"/>
      <c r="VMY137" s="58"/>
      <c r="VMZ137" s="58"/>
      <c r="VNA137" s="58"/>
      <c r="VNB137" s="58"/>
      <c r="VNC137" s="58"/>
      <c r="VND137" s="58"/>
      <c r="VNE137" s="58"/>
      <c r="VNF137" s="58"/>
      <c r="VNG137" s="58"/>
      <c r="VNH137" s="58"/>
      <c r="VNI137" s="58"/>
      <c r="VNJ137" s="58"/>
      <c r="VNK137" s="58"/>
      <c r="VNL137" s="58"/>
      <c r="VNM137" s="58"/>
      <c r="VNN137" s="58"/>
      <c r="VNO137" s="58"/>
      <c r="VNP137" s="58"/>
      <c r="VNQ137" s="58"/>
      <c r="VNR137" s="58"/>
      <c r="VNS137" s="58"/>
      <c r="VNT137" s="58"/>
      <c r="VNU137" s="58"/>
      <c r="VNV137" s="58"/>
      <c r="VNW137" s="58"/>
      <c r="VNX137" s="58"/>
      <c r="VNY137" s="58"/>
      <c r="VNZ137" s="58"/>
      <c r="VOA137" s="58"/>
      <c r="VOB137" s="58"/>
      <c r="VOC137" s="58"/>
      <c r="VOD137" s="58"/>
      <c r="VOE137" s="58"/>
      <c r="VOF137" s="58"/>
      <c r="VOG137" s="58"/>
      <c r="VOH137" s="58"/>
      <c r="VOI137" s="58"/>
      <c r="VOJ137" s="58"/>
      <c r="VOK137" s="58"/>
      <c r="VOL137" s="58"/>
      <c r="VOM137" s="58"/>
      <c r="VON137" s="58"/>
      <c r="VOO137" s="58"/>
      <c r="VOP137" s="58"/>
      <c r="VOQ137" s="58"/>
      <c r="VOR137" s="58"/>
      <c r="VOS137" s="58"/>
      <c r="VOT137" s="58"/>
      <c r="VOU137" s="58"/>
      <c r="VOV137" s="58"/>
      <c r="VOW137" s="58"/>
      <c r="VOX137" s="58"/>
      <c r="VOY137" s="58"/>
      <c r="VOZ137" s="58"/>
      <c r="VPA137" s="58"/>
      <c r="VPB137" s="58"/>
      <c r="VPC137" s="58"/>
      <c r="VPD137" s="58"/>
      <c r="VPE137" s="58"/>
      <c r="VPF137" s="58"/>
      <c r="VPG137" s="58"/>
      <c r="VPH137" s="58"/>
      <c r="VPI137" s="58"/>
      <c r="VPJ137" s="58"/>
      <c r="VPK137" s="58"/>
      <c r="VPL137" s="58"/>
      <c r="VPM137" s="58"/>
      <c r="VPN137" s="58"/>
      <c r="VPO137" s="58"/>
      <c r="VPP137" s="58"/>
      <c r="VPQ137" s="58"/>
      <c r="VPR137" s="58"/>
      <c r="VPS137" s="58"/>
      <c r="VPT137" s="58"/>
      <c r="VPU137" s="58"/>
      <c r="VPV137" s="58"/>
      <c r="VPW137" s="58"/>
      <c r="VPX137" s="58"/>
      <c r="VPY137" s="58"/>
      <c r="VPZ137" s="58"/>
      <c r="VQA137" s="58"/>
      <c r="VQB137" s="58"/>
      <c r="VQC137" s="58"/>
      <c r="VQD137" s="58"/>
      <c r="VQE137" s="58"/>
      <c r="VQF137" s="58"/>
      <c r="VQG137" s="58"/>
      <c r="VQH137" s="58"/>
      <c r="VQI137" s="58"/>
      <c r="VQJ137" s="58"/>
      <c r="VQK137" s="58"/>
      <c r="VQL137" s="58"/>
      <c r="VQM137" s="58"/>
      <c r="VQN137" s="58"/>
      <c r="VQO137" s="58"/>
      <c r="VQP137" s="58"/>
      <c r="VQQ137" s="58"/>
      <c r="VQR137" s="58"/>
      <c r="VQS137" s="58"/>
      <c r="VQT137" s="58"/>
      <c r="VQU137" s="58"/>
      <c r="VQV137" s="58"/>
      <c r="VQW137" s="58"/>
      <c r="VQX137" s="58"/>
      <c r="VQY137" s="58"/>
      <c r="VQZ137" s="58"/>
      <c r="VRA137" s="58"/>
      <c r="VRB137" s="58"/>
      <c r="VRC137" s="58"/>
      <c r="VRD137" s="58"/>
      <c r="VRE137" s="58"/>
      <c r="VRF137" s="58"/>
      <c r="VRG137" s="58"/>
      <c r="VRH137" s="58"/>
      <c r="VRI137" s="58"/>
      <c r="VRJ137" s="58"/>
      <c r="VRK137" s="58"/>
      <c r="VRL137" s="58"/>
      <c r="VRM137" s="58"/>
      <c r="VRN137" s="58"/>
      <c r="VRO137" s="58"/>
      <c r="VRP137" s="58"/>
      <c r="VRQ137" s="58"/>
      <c r="VRR137" s="58"/>
      <c r="VRS137" s="58"/>
      <c r="VRT137" s="58"/>
      <c r="VRU137" s="58"/>
      <c r="VRV137" s="58"/>
      <c r="VRW137" s="58"/>
      <c r="VRX137" s="58"/>
      <c r="VRY137" s="58"/>
      <c r="VRZ137" s="58"/>
      <c r="VSA137" s="58"/>
      <c r="VSB137" s="58"/>
      <c r="VSC137" s="58"/>
      <c r="VSD137" s="58"/>
      <c r="VSE137" s="58"/>
      <c r="VSF137" s="58"/>
      <c r="VSG137" s="58"/>
      <c r="VSH137" s="58"/>
      <c r="VSI137" s="58"/>
      <c r="VSJ137" s="58"/>
      <c r="VSK137" s="58"/>
      <c r="VSL137" s="58"/>
      <c r="VSM137" s="58"/>
      <c r="VSN137" s="58"/>
      <c r="VSO137" s="58"/>
      <c r="VSP137" s="58"/>
      <c r="VSQ137" s="58"/>
      <c r="VSR137" s="58"/>
      <c r="VSS137" s="58"/>
      <c r="VST137" s="58"/>
      <c r="VSU137" s="58"/>
      <c r="VSV137" s="58"/>
      <c r="VSW137" s="58"/>
      <c r="VSX137" s="58"/>
      <c r="VSY137" s="58"/>
      <c r="VSZ137" s="58"/>
      <c r="VTA137" s="58"/>
      <c r="VTB137" s="58"/>
      <c r="VTC137" s="58"/>
      <c r="VTD137" s="58"/>
      <c r="VTE137" s="58"/>
      <c r="VTF137" s="58"/>
      <c r="VTG137" s="58"/>
      <c r="VTH137" s="58"/>
      <c r="VTI137" s="58"/>
      <c r="VTJ137" s="58"/>
      <c r="VTK137" s="58"/>
      <c r="VTL137" s="58"/>
      <c r="VTM137" s="58"/>
      <c r="VTN137" s="58"/>
      <c r="VTO137" s="58"/>
      <c r="VTP137" s="58"/>
      <c r="VTQ137" s="58"/>
      <c r="VTR137" s="58"/>
      <c r="VTS137" s="58"/>
      <c r="VTT137" s="58"/>
      <c r="VTU137" s="58"/>
      <c r="VTV137" s="58"/>
      <c r="VTW137" s="58"/>
      <c r="VTX137" s="58"/>
      <c r="VTY137" s="58"/>
      <c r="VTZ137" s="58"/>
      <c r="VUA137" s="58"/>
      <c r="VUB137" s="58"/>
      <c r="VUC137" s="58"/>
      <c r="VUD137" s="58"/>
      <c r="VUE137" s="58"/>
      <c r="VUF137" s="58"/>
      <c r="VUG137" s="58"/>
      <c r="VUH137" s="58"/>
      <c r="VUI137" s="58"/>
      <c r="VUJ137" s="58"/>
      <c r="VUK137" s="58"/>
      <c r="VUL137" s="58"/>
      <c r="VUM137" s="58"/>
      <c r="VUN137" s="58"/>
      <c r="VUO137" s="58"/>
      <c r="VUP137" s="58"/>
      <c r="VUQ137" s="58"/>
      <c r="VUR137" s="58"/>
      <c r="VUS137" s="58"/>
      <c r="VUT137" s="58"/>
      <c r="VUU137" s="58"/>
      <c r="VUV137" s="58"/>
      <c r="VUW137" s="58"/>
      <c r="VUX137" s="58"/>
      <c r="VUY137" s="58"/>
      <c r="VUZ137" s="58"/>
      <c r="VVA137" s="58"/>
      <c r="VVB137" s="58"/>
      <c r="VVC137" s="58"/>
      <c r="VVD137" s="58"/>
      <c r="VVE137" s="58"/>
      <c r="VVF137" s="58"/>
      <c r="VVG137" s="58"/>
      <c r="VVH137" s="58"/>
      <c r="VVI137" s="58"/>
      <c r="VVJ137" s="58"/>
      <c r="VVK137" s="58"/>
      <c r="VVL137" s="58"/>
      <c r="VVM137" s="58"/>
      <c r="VVN137" s="58"/>
      <c r="VVO137" s="58"/>
      <c r="VVP137" s="58"/>
      <c r="VVQ137" s="58"/>
      <c r="VVR137" s="58"/>
      <c r="VVS137" s="58"/>
      <c r="VVT137" s="58"/>
      <c r="VVU137" s="58"/>
      <c r="VVV137" s="58"/>
      <c r="VVW137" s="58"/>
      <c r="VVX137" s="58"/>
      <c r="VVY137" s="58"/>
      <c r="VVZ137" s="58"/>
      <c r="VWA137" s="58"/>
      <c r="VWB137" s="58"/>
      <c r="VWC137" s="58"/>
      <c r="VWD137" s="58"/>
      <c r="VWE137" s="58"/>
      <c r="VWF137" s="58"/>
      <c r="VWG137" s="58"/>
      <c r="VWH137" s="58"/>
      <c r="VWI137" s="58"/>
      <c r="VWJ137" s="58"/>
      <c r="VWK137" s="58"/>
      <c r="VWL137" s="58"/>
      <c r="VWM137" s="58"/>
      <c r="VWN137" s="58"/>
      <c r="VWO137" s="58"/>
      <c r="VWP137" s="58"/>
      <c r="VWQ137" s="58"/>
      <c r="VWR137" s="58"/>
      <c r="VWS137" s="58"/>
      <c r="VWT137" s="58"/>
      <c r="VWU137" s="58"/>
      <c r="VWV137" s="58"/>
      <c r="VWW137" s="58"/>
      <c r="VWX137" s="58"/>
      <c r="VWY137" s="58"/>
      <c r="VWZ137" s="58"/>
      <c r="VXA137" s="58"/>
      <c r="VXB137" s="58"/>
      <c r="VXC137" s="58"/>
      <c r="VXD137" s="58"/>
      <c r="VXE137" s="58"/>
      <c r="VXF137" s="58"/>
      <c r="VXG137" s="58"/>
      <c r="VXH137" s="58"/>
      <c r="VXI137" s="58"/>
      <c r="VXJ137" s="58"/>
      <c r="VXK137" s="58"/>
      <c r="VXL137" s="58"/>
      <c r="VXM137" s="58"/>
      <c r="VXN137" s="58"/>
      <c r="VXO137" s="58"/>
      <c r="VXP137" s="58"/>
      <c r="VXQ137" s="58"/>
      <c r="VXR137" s="58"/>
      <c r="VXS137" s="58"/>
      <c r="VXT137" s="58"/>
      <c r="VXU137" s="58"/>
      <c r="VXV137" s="58"/>
      <c r="VXW137" s="58"/>
      <c r="VXX137" s="58"/>
      <c r="VXY137" s="58"/>
      <c r="VXZ137" s="58"/>
      <c r="VYA137" s="58"/>
      <c r="VYB137" s="58"/>
      <c r="VYC137" s="58"/>
      <c r="VYD137" s="58"/>
      <c r="VYE137" s="58"/>
      <c r="VYF137" s="58"/>
      <c r="VYG137" s="58"/>
      <c r="VYH137" s="58"/>
      <c r="VYI137" s="58"/>
      <c r="VYJ137" s="58"/>
      <c r="VYK137" s="58"/>
      <c r="VYL137" s="58"/>
      <c r="VYM137" s="58"/>
      <c r="VYN137" s="58"/>
      <c r="VYO137" s="58"/>
      <c r="VYP137" s="58"/>
      <c r="VYQ137" s="58"/>
      <c r="VYR137" s="58"/>
      <c r="VYS137" s="58"/>
      <c r="VYT137" s="58"/>
      <c r="VYU137" s="58"/>
      <c r="VYV137" s="58"/>
      <c r="VYW137" s="58"/>
      <c r="VYX137" s="58"/>
      <c r="VYY137" s="58"/>
      <c r="VYZ137" s="58"/>
      <c r="VZA137" s="58"/>
      <c r="VZB137" s="58"/>
      <c r="VZC137" s="58"/>
      <c r="VZD137" s="58"/>
      <c r="VZE137" s="58"/>
      <c r="VZF137" s="58"/>
      <c r="VZG137" s="58"/>
      <c r="VZH137" s="58"/>
      <c r="VZI137" s="58"/>
      <c r="VZJ137" s="58"/>
      <c r="VZK137" s="58"/>
      <c r="VZL137" s="58"/>
      <c r="VZM137" s="58"/>
      <c r="VZN137" s="58"/>
      <c r="VZO137" s="58"/>
      <c r="VZP137" s="58"/>
      <c r="VZQ137" s="58"/>
      <c r="VZR137" s="58"/>
      <c r="VZS137" s="58"/>
      <c r="VZT137" s="58"/>
      <c r="VZU137" s="58"/>
      <c r="VZV137" s="58"/>
      <c r="VZW137" s="58"/>
      <c r="VZX137" s="58"/>
      <c r="VZY137" s="58"/>
      <c r="VZZ137" s="58"/>
      <c r="WAA137" s="58"/>
      <c r="WAB137" s="58"/>
      <c r="WAC137" s="58"/>
      <c r="WAD137" s="58"/>
      <c r="WAE137" s="58"/>
      <c r="WAF137" s="58"/>
      <c r="WAG137" s="58"/>
      <c r="WAH137" s="58"/>
      <c r="WAI137" s="58"/>
      <c r="WAJ137" s="58"/>
      <c r="WAK137" s="58"/>
      <c r="WAL137" s="58"/>
      <c r="WAM137" s="58"/>
      <c r="WAN137" s="58"/>
      <c r="WAO137" s="58"/>
      <c r="WAP137" s="58"/>
      <c r="WAQ137" s="58"/>
      <c r="WAR137" s="58"/>
      <c r="WAS137" s="58"/>
      <c r="WAT137" s="58"/>
      <c r="WAU137" s="58"/>
      <c r="WAV137" s="58"/>
      <c r="WAW137" s="58"/>
      <c r="WAX137" s="58"/>
      <c r="WAY137" s="58"/>
      <c r="WAZ137" s="58"/>
      <c r="WBA137" s="58"/>
      <c r="WBB137" s="58"/>
      <c r="WBC137" s="58"/>
      <c r="WBD137" s="58"/>
      <c r="WBE137" s="58"/>
      <c r="WBF137" s="58"/>
      <c r="WBG137" s="58"/>
      <c r="WBH137" s="58"/>
      <c r="WBI137" s="58"/>
      <c r="WBJ137" s="58"/>
      <c r="WBK137" s="58"/>
      <c r="WBL137" s="58"/>
      <c r="WBM137" s="58"/>
      <c r="WBN137" s="58"/>
      <c r="WBO137" s="58"/>
      <c r="WBP137" s="58"/>
      <c r="WBQ137" s="58"/>
      <c r="WBR137" s="58"/>
      <c r="WBS137" s="58"/>
      <c r="WBT137" s="58"/>
      <c r="WBU137" s="58"/>
      <c r="WBV137" s="58"/>
      <c r="WBW137" s="58"/>
      <c r="WBX137" s="58"/>
      <c r="WBY137" s="58"/>
      <c r="WBZ137" s="58"/>
      <c r="WCA137" s="58"/>
      <c r="WCB137" s="58"/>
      <c r="WCC137" s="58"/>
      <c r="WCD137" s="58"/>
      <c r="WCE137" s="58"/>
      <c r="WCF137" s="58"/>
      <c r="WCG137" s="58"/>
      <c r="WCH137" s="58"/>
      <c r="WCI137" s="58"/>
      <c r="WCJ137" s="58"/>
      <c r="WCK137" s="58"/>
      <c r="WCL137" s="58"/>
      <c r="WCM137" s="58"/>
      <c r="WCN137" s="58"/>
      <c r="WCO137" s="58"/>
      <c r="WCP137" s="58"/>
      <c r="WCQ137" s="58"/>
      <c r="WCR137" s="58"/>
      <c r="WCS137" s="58"/>
      <c r="WCT137" s="58"/>
      <c r="WCU137" s="58"/>
      <c r="WCV137" s="58"/>
      <c r="WCW137" s="58"/>
      <c r="WCX137" s="58"/>
      <c r="WCY137" s="58"/>
      <c r="WCZ137" s="58"/>
      <c r="WDA137" s="58"/>
      <c r="WDB137" s="58"/>
      <c r="WDC137" s="58"/>
      <c r="WDD137" s="58"/>
      <c r="WDE137" s="58"/>
      <c r="WDF137" s="58"/>
      <c r="WDG137" s="58"/>
      <c r="WDH137" s="58"/>
      <c r="WDI137" s="58"/>
      <c r="WDJ137" s="58"/>
      <c r="WDK137" s="58"/>
      <c r="WDL137" s="58"/>
      <c r="WDM137" s="58"/>
      <c r="WDN137" s="58"/>
      <c r="WDO137" s="58"/>
      <c r="WDP137" s="58"/>
      <c r="WDQ137" s="58"/>
      <c r="WDR137" s="58"/>
      <c r="WDS137" s="58"/>
      <c r="WDT137" s="58"/>
      <c r="WDU137" s="58"/>
      <c r="WDV137" s="58"/>
      <c r="WDW137" s="58"/>
      <c r="WDX137" s="58"/>
      <c r="WDY137" s="58"/>
      <c r="WDZ137" s="58"/>
      <c r="WEA137" s="58"/>
      <c r="WEB137" s="58"/>
      <c r="WEC137" s="58"/>
      <c r="WED137" s="58"/>
      <c r="WEE137" s="58"/>
      <c r="WEF137" s="58"/>
      <c r="WEG137" s="58"/>
      <c r="WEH137" s="58"/>
      <c r="WEI137" s="58"/>
      <c r="WEJ137" s="58"/>
      <c r="WEK137" s="58"/>
      <c r="WEL137" s="58"/>
      <c r="WEM137" s="58"/>
      <c r="WEN137" s="58"/>
      <c r="WEO137" s="58"/>
      <c r="WEP137" s="58"/>
      <c r="WEQ137" s="58"/>
      <c r="WER137" s="58"/>
      <c r="WES137" s="58"/>
      <c r="WET137" s="58"/>
      <c r="WEU137" s="58"/>
      <c r="WEV137" s="58"/>
      <c r="WEW137" s="58"/>
      <c r="WEX137" s="58"/>
      <c r="WEY137" s="58"/>
      <c r="WEZ137" s="58"/>
      <c r="WFA137" s="58"/>
      <c r="WFB137" s="58"/>
      <c r="WFC137" s="58"/>
      <c r="WFD137" s="58"/>
      <c r="WFE137" s="58"/>
      <c r="WFF137" s="58"/>
      <c r="WFG137" s="58"/>
      <c r="WFH137" s="58"/>
      <c r="WFI137" s="58"/>
      <c r="WFJ137" s="58"/>
      <c r="WFK137" s="58"/>
      <c r="WFL137" s="58"/>
      <c r="WFM137" s="58"/>
      <c r="WFN137" s="58"/>
      <c r="WFO137" s="58"/>
      <c r="WFP137" s="58"/>
      <c r="WFQ137" s="58"/>
      <c r="WFR137" s="58"/>
      <c r="WFS137" s="58"/>
      <c r="WFT137" s="58"/>
      <c r="WFU137" s="58"/>
      <c r="WFV137" s="58"/>
      <c r="WFW137" s="58"/>
      <c r="WFX137" s="58"/>
      <c r="WFY137" s="58"/>
      <c r="WFZ137" s="58"/>
      <c r="WGA137" s="58"/>
      <c r="WGB137" s="58"/>
      <c r="WGC137" s="58"/>
      <c r="WGD137" s="58"/>
      <c r="WGE137" s="58"/>
      <c r="WGF137" s="58"/>
      <c r="WGG137" s="58"/>
      <c r="WGH137" s="58"/>
      <c r="WGI137" s="58"/>
      <c r="WGJ137" s="58"/>
      <c r="WGK137" s="58"/>
      <c r="WGL137" s="58"/>
      <c r="WGM137" s="58"/>
      <c r="WGN137" s="58"/>
      <c r="WGO137" s="58"/>
      <c r="WGP137" s="58"/>
      <c r="WGQ137" s="58"/>
      <c r="WGR137" s="58"/>
      <c r="WGS137" s="58"/>
      <c r="WGT137" s="58"/>
      <c r="WGU137" s="58"/>
      <c r="WGV137" s="58"/>
      <c r="WGW137" s="58"/>
      <c r="WGX137" s="58"/>
      <c r="WGY137" s="58"/>
      <c r="WGZ137" s="58"/>
      <c r="WHA137" s="58"/>
      <c r="WHB137" s="58"/>
      <c r="WHC137" s="58"/>
      <c r="WHD137" s="58"/>
      <c r="WHE137" s="58"/>
      <c r="WHF137" s="58"/>
      <c r="WHG137" s="58"/>
      <c r="WHH137" s="58"/>
      <c r="WHI137" s="58"/>
      <c r="WHJ137" s="58"/>
      <c r="WHK137" s="58"/>
      <c r="WHL137" s="58"/>
      <c r="WHM137" s="58"/>
      <c r="WHN137" s="58"/>
      <c r="WHO137" s="58"/>
      <c r="WHP137" s="58"/>
      <c r="WHQ137" s="58"/>
      <c r="WHR137" s="58"/>
      <c r="WHS137" s="58"/>
      <c r="WHT137" s="58"/>
      <c r="WHU137" s="58"/>
      <c r="WHV137" s="58"/>
      <c r="WHW137" s="58"/>
      <c r="WHX137" s="58"/>
      <c r="WHY137" s="58"/>
      <c r="WHZ137" s="58"/>
      <c r="WIA137" s="58"/>
      <c r="WIB137" s="58"/>
      <c r="WIC137" s="58"/>
      <c r="WID137" s="58"/>
      <c r="WIE137" s="58"/>
      <c r="WIF137" s="58"/>
      <c r="WIG137" s="58"/>
      <c r="WIH137" s="58"/>
      <c r="WII137" s="58"/>
      <c r="WIJ137" s="58"/>
      <c r="WIK137" s="58"/>
      <c r="WIL137" s="58"/>
      <c r="WIM137" s="58"/>
      <c r="WIN137" s="58"/>
      <c r="WIO137" s="58"/>
      <c r="WIP137" s="58"/>
      <c r="WIQ137" s="58"/>
      <c r="WIR137" s="58"/>
      <c r="WIS137" s="58"/>
      <c r="WIT137" s="58"/>
      <c r="WIU137" s="58"/>
      <c r="WIV137" s="58"/>
      <c r="WIW137" s="58"/>
      <c r="WIX137" s="58"/>
      <c r="WIY137" s="58"/>
      <c r="WIZ137" s="58"/>
      <c r="WJA137" s="58"/>
      <c r="WJB137" s="58"/>
      <c r="WJC137" s="58"/>
      <c r="WJD137" s="58"/>
      <c r="WJE137" s="58"/>
      <c r="WJF137" s="58"/>
      <c r="WJG137" s="58"/>
      <c r="WJH137" s="58"/>
      <c r="WJI137" s="58"/>
      <c r="WJJ137" s="58"/>
      <c r="WJK137" s="58"/>
      <c r="WJL137" s="58"/>
      <c r="WJM137" s="58"/>
      <c r="WJN137" s="58"/>
      <c r="WJO137" s="58"/>
      <c r="WJP137" s="58"/>
      <c r="WJQ137" s="58"/>
      <c r="WJR137" s="58"/>
      <c r="WJS137" s="58"/>
      <c r="WJT137" s="58"/>
      <c r="WJU137" s="58"/>
      <c r="WJV137" s="58"/>
      <c r="WJW137" s="58"/>
      <c r="WJX137" s="58"/>
      <c r="WJY137" s="58"/>
      <c r="WJZ137" s="58"/>
      <c r="WKA137" s="58"/>
      <c r="WKB137" s="58"/>
      <c r="WKC137" s="58"/>
      <c r="WKD137" s="58"/>
      <c r="WKE137" s="58"/>
      <c r="WKF137" s="58"/>
      <c r="WKG137" s="58"/>
      <c r="WKH137" s="58"/>
      <c r="WKI137" s="58"/>
      <c r="WKJ137" s="58"/>
      <c r="WKK137" s="58"/>
      <c r="WKL137" s="58"/>
      <c r="WKM137" s="58"/>
      <c r="WKN137" s="58"/>
      <c r="WKO137" s="58"/>
      <c r="WKP137" s="58"/>
      <c r="WKQ137" s="58"/>
      <c r="WKR137" s="58"/>
      <c r="WKS137" s="58"/>
      <c r="WKT137" s="58"/>
      <c r="WKU137" s="58"/>
      <c r="WKV137" s="58"/>
      <c r="WKW137" s="58"/>
      <c r="WKX137" s="58"/>
      <c r="WKY137" s="58"/>
      <c r="WKZ137" s="58"/>
      <c r="WLA137" s="58"/>
      <c r="WLB137" s="58"/>
      <c r="WLC137" s="58"/>
      <c r="WLD137" s="58"/>
      <c r="WLE137" s="58"/>
      <c r="WLF137" s="58"/>
      <c r="WLG137" s="58"/>
      <c r="WLH137" s="58"/>
      <c r="WLI137" s="58"/>
      <c r="WLJ137" s="58"/>
      <c r="WLK137" s="58"/>
      <c r="WLL137" s="58"/>
      <c r="WLM137" s="58"/>
      <c r="WLN137" s="58"/>
      <c r="WLO137" s="58"/>
      <c r="WLP137" s="58"/>
      <c r="WLQ137" s="58"/>
      <c r="WLR137" s="58"/>
      <c r="WLS137" s="58"/>
      <c r="WLT137" s="58"/>
      <c r="WLU137" s="58"/>
      <c r="WLV137" s="58"/>
      <c r="WLW137" s="58"/>
      <c r="WLX137" s="58"/>
      <c r="WLY137" s="58"/>
      <c r="WLZ137" s="58"/>
      <c r="WMA137" s="58"/>
      <c r="WMB137" s="58"/>
      <c r="WMC137" s="58"/>
      <c r="WMD137" s="58"/>
      <c r="WME137" s="58"/>
      <c r="WMF137" s="58"/>
      <c r="WMG137" s="58"/>
      <c r="WMH137" s="58"/>
      <c r="WMI137" s="58"/>
      <c r="WMJ137" s="58"/>
      <c r="WMK137" s="58"/>
      <c r="WML137" s="58"/>
      <c r="WMM137" s="58"/>
      <c r="WMN137" s="58"/>
      <c r="WMO137" s="58"/>
      <c r="WMP137" s="58"/>
      <c r="WMQ137" s="58"/>
      <c r="WMR137" s="58"/>
      <c r="WMS137" s="58"/>
      <c r="WMT137" s="58"/>
      <c r="WMU137" s="58"/>
      <c r="WMV137" s="58"/>
      <c r="WMW137" s="58"/>
      <c r="WMX137" s="58"/>
      <c r="WMY137" s="58"/>
      <c r="WMZ137" s="58"/>
      <c r="WNA137" s="58"/>
      <c r="WNB137" s="58"/>
      <c r="WNC137" s="58"/>
      <c r="WND137" s="58"/>
      <c r="WNE137" s="58"/>
      <c r="WNF137" s="58"/>
      <c r="WNG137" s="58"/>
      <c r="WNH137" s="58"/>
      <c r="WNI137" s="58"/>
      <c r="WNJ137" s="58"/>
      <c r="WNK137" s="58"/>
      <c r="WNL137" s="58"/>
      <c r="WNM137" s="58"/>
      <c r="WNN137" s="58"/>
      <c r="WNO137" s="58"/>
      <c r="WNP137" s="58"/>
      <c r="WNQ137" s="58"/>
      <c r="WNR137" s="58"/>
      <c r="WNS137" s="58"/>
      <c r="WNT137" s="58"/>
      <c r="WNU137" s="58"/>
      <c r="WNV137" s="58"/>
      <c r="WNW137" s="58"/>
      <c r="WNX137" s="58"/>
      <c r="WNY137" s="58"/>
      <c r="WNZ137" s="58"/>
      <c r="WOA137" s="58"/>
      <c r="WOB137" s="58"/>
      <c r="WOC137" s="58"/>
      <c r="WOD137" s="58"/>
      <c r="WOE137" s="58"/>
      <c r="WOF137" s="58"/>
      <c r="WOG137" s="58"/>
      <c r="WOH137" s="58"/>
      <c r="WOI137" s="58"/>
      <c r="WOJ137" s="58"/>
      <c r="WOK137" s="58"/>
      <c r="WOL137" s="58"/>
      <c r="WOM137" s="58"/>
      <c r="WON137" s="58"/>
      <c r="WOO137" s="58"/>
      <c r="WOP137" s="58"/>
      <c r="WOQ137" s="58"/>
      <c r="WOR137" s="58"/>
      <c r="WOS137" s="58"/>
      <c r="WOT137" s="58"/>
      <c r="WOU137" s="58"/>
      <c r="WOV137" s="58"/>
      <c r="WOW137" s="58"/>
      <c r="WOX137" s="58"/>
      <c r="WOY137" s="58"/>
      <c r="WOZ137" s="58"/>
      <c r="WPA137" s="58"/>
      <c r="WPB137" s="58"/>
      <c r="WPC137" s="58"/>
      <c r="WPD137" s="58"/>
      <c r="WPE137" s="58"/>
      <c r="WPF137" s="58"/>
      <c r="WPG137" s="58"/>
      <c r="WPH137" s="58"/>
      <c r="WPI137" s="58"/>
      <c r="WPJ137" s="58"/>
      <c r="WPK137" s="58"/>
      <c r="WPL137" s="58"/>
      <c r="WPM137" s="58"/>
      <c r="WPN137" s="58"/>
      <c r="WPO137" s="58"/>
      <c r="WPP137" s="58"/>
      <c r="WPQ137" s="58"/>
      <c r="WPR137" s="58"/>
      <c r="WPS137" s="58"/>
      <c r="WPT137" s="58"/>
      <c r="WPU137" s="58"/>
      <c r="WPV137" s="58"/>
      <c r="WPW137" s="58"/>
      <c r="WPX137" s="58"/>
      <c r="WPY137" s="58"/>
      <c r="WPZ137" s="58"/>
      <c r="WQA137" s="58"/>
      <c r="WQB137" s="58"/>
      <c r="WQC137" s="58"/>
      <c r="WQD137" s="58"/>
      <c r="WQE137" s="58"/>
      <c r="WQF137" s="58"/>
      <c r="WQG137" s="58"/>
      <c r="WQH137" s="58"/>
      <c r="WQI137" s="58"/>
      <c r="WQJ137" s="58"/>
      <c r="WQK137" s="58"/>
      <c r="WQL137" s="58"/>
      <c r="WQM137" s="58"/>
      <c r="WQN137" s="58"/>
      <c r="WQO137" s="58"/>
      <c r="WQP137" s="58"/>
      <c r="WQQ137" s="58"/>
      <c r="WQR137" s="58"/>
      <c r="WQS137" s="58"/>
      <c r="WQT137" s="58"/>
      <c r="WQU137" s="58"/>
      <c r="WQV137" s="58"/>
      <c r="WQW137" s="58"/>
      <c r="WQX137" s="58"/>
      <c r="WQY137" s="58"/>
      <c r="WQZ137" s="58"/>
      <c r="WRA137" s="58"/>
      <c r="WRB137" s="58"/>
      <c r="WRC137" s="58"/>
      <c r="WRD137" s="58"/>
      <c r="WRE137" s="58"/>
      <c r="WRF137" s="58"/>
      <c r="WRG137" s="58"/>
      <c r="WRH137" s="58"/>
      <c r="WRI137" s="58"/>
      <c r="WRJ137" s="58"/>
      <c r="WRK137" s="58"/>
      <c r="WRL137" s="58"/>
      <c r="WRM137" s="58"/>
      <c r="WRN137" s="58"/>
      <c r="WRO137" s="58"/>
      <c r="WRP137" s="58"/>
      <c r="WRQ137" s="58"/>
      <c r="WRR137" s="58"/>
      <c r="WRS137" s="58"/>
      <c r="WRT137" s="58"/>
      <c r="WRU137" s="58"/>
      <c r="WRV137" s="58"/>
      <c r="WRW137" s="58"/>
      <c r="WRX137" s="58"/>
      <c r="WRY137" s="58"/>
      <c r="WRZ137" s="58"/>
      <c r="WSA137" s="58"/>
      <c r="WSB137" s="58"/>
      <c r="WSC137" s="58"/>
      <c r="WSD137" s="58"/>
      <c r="WSE137" s="58"/>
      <c r="WSF137" s="58"/>
      <c r="WSG137" s="58"/>
      <c r="WSH137" s="58"/>
      <c r="WSI137" s="58"/>
      <c r="WSJ137" s="58"/>
      <c r="WSK137" s="58"/>
      <c r="WSL137" s="58"/>
      <c r="WSM137" s="58"/>
      <c r="WSN137" s="58"/>
      <c r="WSO137" s="58"/>
      <c r="WSP137" s="58"/>
      <c r="WSQ137" s="58"/>
      <c r="WSR137" s="58"/>
      <c r="WSS137" s="58"/>
      <c r="WST137" s="58"/>
      <c r="WSU137" s="58"/>
      <c r="WSV137" s="58"/>
      <c r="WSW137" s="58"/>
      <c r="WSX137" s="58"/>
      <c r="WSY137" s="58"/>
      <c r="WSZ137" s="58"/>
      <c r="WTA137" s="58"/>
      <c r="WTB137" s="58"/>
      <c r="WTC137" s="58"/>
      <c r="WTD137" s="58"/>
      <c r="WTE137" s="58"/>
      <c r="WTF137" s="58"/>
      <c r="WTG137" s="58"/>
      <c r="WTH137" s="58"/>
      <c r="WTI137" s="58"/>
      <c r="WTJ137" s="58"/>
      <c r="WTK137" s="58"/>
      <c r="WTL137" s="58"/>
      <c r="WTM137" s="58"/>
      <c r="WTN137" s="58"/>
      <c r="WTO137" s="58"/>
      <c r="WTP137" s="58"/>
      <c r="WTQ137" s="58"/>
      <c r="WTR137" s="58"/>
      <c r="WTS137" s="58"/>
      <c r="WTT137" s="58"/>
      <c r="WTU137" s="58"/>
      <c r="WTV137" s="58"/>
      <c r="WTW137" s="58"/>
      <c r="WTX137" s="58"/>
      <c r="WTY137" s="58"/>
      <c r="WTZ137" s="58"/>
      <c r="WUA137" s="58"/>
      <c r="WUB137" s="58"/>
      <c r="WUC137" s="58"/>
      <c r="WUD137" s="58"/>
      <c r="WUE137" s="58"/>
      <c r="WUF137" s="58"/>
      <c r="WUG137" s="58"/>
      <c r="WUH137" s="58"/>
      <c r="WUI137" s="58"/>
      <c r="WUJ137" s="58"/>
      <c r="WUK137" s="58"/>
      <c r="WUL137" s="58"/>
      <c r="WUM137" s="58"/>
      <c r="WUN137" s="58"/>
      <c r="WUO137" s="58"/>
      <c r="WUP137" s="58"/>
      <c r="WUQ137" s="58"/>
      <c r="WUR137" s="58"/>
      <c r="WUS137" s="58"/>
      <c r="WUT137" s="58"/>
      <c r="WUU137" s="58"/>
      <c r="WUV137" s="58"/>
      <c r="WUW137" s="58"/>
      <c r="WUX137" s="58"/>
      <c r="WUY137" s="58"/>
      <c r="WUZ137" s="58"/>
      <c r="WVA137" s="58"/>
      <c r="WVB137" s="58"/>
      <c r="WVC137" s="58"/>
      <c r="WVD137" s="58"/>
      <c r="WVE137" s="58"/>
      <c r="WVF137" s="58"/>
      <c r="WVG137" s="58"/>
      <c r="WVH137" s="58"/>
      <c r="WVI137" s="58"/>
      <c r="WVJ137" s="58"/>
      <c r="WVK137" s="58"/>
      <c r="WVL137" s="58"/>
      <c r="WVM137" s="58"/>
      <c r="WVN137" s="58"/>
      <c r="WVO137" s="58"/>
      <c r="WVP137" s="58"/>
      <c r="WVQ137" s="58"/>
      <c r="WVR137" s="58"/>
      <c r="WVS137" s="58"/>
      <c r="WVT137" s="58"/>
      <c r="WVU137" s="58"/>
      <c r="WVV137" s="58"/>
      <c r="WVW137" s="58"/>
      <c r="WVX137" s="58"/>
      <c r="WVY137" s="58"/>
      <c r="WVZ137" s="58"/>
      <c r="WWA137" s="58"/>
      <c r="WWB137" s="58"/>
      <c r="WWC137" s="58"/>
      <c r="WWD137" s="58"/>
      <c r="WWE137" s="58"/>
      <c r="WWF137" s="58"/>
      <c r="WWG137" s="58"/>
      <c r="WWH137" s="58"/>
      <c r="WWI137" s="58"/>
      <c r="WWJ137" s="58"/>
      <c r="WWK137" s="58"/>
      <c r="WWL137" s="58"/>
      <c r="WWM137" s="58"/>
      <c r="WWN137" s="58"/>
      <c r="WWO137" s="58"/>
      <c r="WWP137" s="58"/>
      <c r="WWQ137" s="58"/>
      <c r="WWR137" s="58"/>
      <c r="WWS137" s="58"/>
      <c r="WWT137" s="58"/>
      <c r="WWU137" s="58"/>
      <c r="WWV137" s="58"/>
      <c r="WWW137" s="58"/>
      <c r="WWX137" s="58"/>
      <c r="WWY137" s="58"/>
      <c r="WWZ137" s="58"/>
      <c r="WXA137" s="58"/>
      <c r="WXB137" s="58"/>
      <c r="WXC137" s="58"/>
      <c r="WXD137" s="58"/>
      <c r="WXE137" s="58"/>
      <c r="WXF137" s="58"/>
      <c r="WXG137" s="58"/>
      <c r="WXH137" s="58"/>
      <c r="WXI137" s="58"/>
      <c r="WXJ137" s="58"/>
      <c r="WXK137" s="58"/>
      <c r="WXL137" s="58"/>
      <c r="WXM137" s="58"/>
      <c r="WXN137" s="58"/>
      <c r="WXO137" s="58"/>
      <c r="WXP137" s="58"/>
      <c r="WXQ137" s="58"/>
      <c r="WXR137" s="58"/>
      <c r="WXS137" s="58"/>
      <c r="WXT137" s="58"/>
      <c r="WXU137" s="58"/>
      <c r="WXV137" s="58"/>
      <c r="WXW137" s="58"/>
      <c r="WXX137" s="58"/>
      <c r="WXY137" s="58"/>
      <c r="WXZ137" s="58"/>
      <c r="WYA137" s="58"/>
      <c r="WYB137" s="58"/>
      <c r="WYC137" s="58"/>
      <c r="WYD137" s="58"/>
      <c r="WYE137" s="58"/>
      <c r="WYF137" s="58"/>
      <c r="WYG137" s="58"/>
      <c r="WYH137" s="58"/>
      <c r="WYI137" s="58"/>
      <c r="WYJ137" s="58"/>
      <c r="WYK137" s="58"/>
      <c r="WYL137" s="58"/>
      <c r="WYM137" s="58"/>
      <c r="WYN137" s="58"/>
      <c r="WYO137" s="58"/>
      <c r="WYP137" s="58"/>
      <c r="WYQ137" s="58"/>
      <c r="WYR137" s="58"/>
      <c r="WYS137" s="58"/>
      <c r="WYT137" s="58"/>
      <c r="WYU137" s="58"/>
      <c r="WYV137" s="58"/>
      <c r="WYW137" s="58"/>
      <c r="WYX137" s="58"/>
      <c r="WYY137" s="58"/>
      <c r="WYZ137" s="58"/>
      <c r="WZA137" s="58"/>
      <c r="WZB137" s="58"/>
      <c r="WZC137" s="58"/>
      <c r="WZD137" s="58"/>
      <c r="WZE137" s="58"/>
      <c r="WZF137" s="58"/>
      <c r="WZG137" s="58"/>
      <c r="WZH137" s="58"/>
      <c r="WZI137" s="58"/>
      <c r="WZJ137" s="58"/>
      <c r="WZK137" s="58"/>
      <c r="WZL137" s="58"/>
      <c r="WZM137" s="58"/>
      <c r="WZN137" s="58"/>
      <c r="WZO137" s="58"/>
      <c r="WZP137" s="58"/>
      <c r="WZQ137" s="58"/>
      <c r="WZR137" s="58"/>
      <c r="WZS137" s="58"/>
      <c r="WZT137" s="58"/>
      <c r="WZU137" s="58"/>
      <c r="WZV137" s="58"/>
      <c r="WZW137" s="58"/>
      <c r="WZX137" s="58"/>
      <c r="WZY137" s="58"/>
      <c r="WZZ137" s="58"/>
      <c r="XAA137" s="58"/>
      <c r="XAB137" s="58"/>
      <c r="XAC137" s="58"/>
      <c r="XAD137" s="58"/>
      <c r="XAE137" s="58"/>
      <c r="XAF137" s="58"/>
      <c r="XAG137" s="58"/>
      <c r="XAH137" s="58"/>
      <c r="XAI137" s="58"/>
      <c r="XAJ137" s="58"/>
      <c r="XAK137" s="58"/>
      <c r="XAL137" s="58"/>
      <c r="XAM137" s="58"/>
      <c r="XAN137" s="58"/>
      <c r="XAO137" s="58"/>
      <c r="XAP137" s="58"/>
      <c r="XAQ137" s="58"/>
      <c r="XAR137" s="58"/>
      <c r="XAS137" s="58"/>
      <c r="XAT137" s="58"/>
      <c r="XAU137" s="58"/>
      <c r="XAV137" s="58"/>
      <c r="XAW137" s="58"/>
      <c r="XAX137" s="58"/>
      <c r="XAY137" s="58"/>
      <c r="XAZ137" s="58"/>
      <c r="XBA137" s="58"/>
      <c r="XBB137" s="58"/>
      <c r="XBC137" s="58"/>
      <c r="XBD137" s="58"/>
      <c r="XBE137" s="58"/>
      <c r="XBF137" s="58"/>
      <c r="XBG137" s="58"/>
      <c r="XBH137" s="58"/>
      <c r="XBI137" s="58"/>
      <c r="XBJ137" s="58"/>
      <c r="XBK137" s="58"/>
      <c r="XBL137" s="58"/>
      <c r="XBM137" s="58"/>
      <c r="XBN137" s="58"/>
      <c r="XBO137" s="58"/>
      <c r="XBP137" s="58"/>
      <c r="XBQ137" s="58"/>
      <c r="XBR137" s="58"/>
      <c r="XBS137" s="58"/>
      <c r="XBT137" s="58"/>
      <c r="XBU137" s="58"/>
      <c r="XBV137" s="58"/>
      <c r="XBW137" s="58"/>
      <c r="XBX137" s="58"/>
      <c r="XBY137" s="58"/>
      <c r="XBZ137" s="58"/>
      <c r="XCA137" s="58"/>
      <c r="XCB137" s="58"/>
      <c r="XCC137" s="58"/>
      <c r="XCD137" s="58"/>
      <c r="XCE137" s="58"/>
      <c r="XCF137" s="58"/>
      <c r="XCG137" s="58"/>
      <c r="XCH137" s="58"/>
      <c r="XCI137" s="58"/>
      <c r="XCJ137" s="58"/>
      <c r="XCK137" s="58"/>
      <c r="XCL137" s="58"/>
      <c r="XCM137" s="58"/>
      <c r="XCN137" s="58"/>
      <c r="XCO137" s="58"/>
      <c r="XCP137" s="58"/>
      <c r="XCQ137" s="58"/>
      <c r="XCR137" s="58"/>
      <c r="XCS137" s="58"/>
      <c r="XCT137" s="58"/>
      <c r="XCU137" s="58"/>
      <c r="XCV137" s="58"/>
      <c r="XCW137" s="58"/>
      <c r="XCX137" s="58"/>
      <c r="XCY137" s="58"/>
      <c r="XCZ137" s="58"/>
      <c r="XDA137" s="58"/>
      <c r="XDB137" s="58"/>
      <c r="XDC137" s="58"/>
      <c r="XDD137" s="58"/>
      <c r="XDE137" s="58"/>
      <c r="XDF137" s="58"/>
      <c r="XDG137" s="58"/>
      <c r="XDH137" s="58"/>
      <c r="XDI137" s="58"/>
      <c r="XDJ137" s="58"/>
      <c r="XDK137" s="58"/>
      <c r="XDL137" s="58"/>
      <c r="XDM137" s="58"/>
      <c r="XDN137" s="58"/>
      <c r="XDO137" s="58"/>
      <c r="XDP137" s="58"/>
      <c r="XDQ137" s="58"/>
      <c r="XDR137" s="58"/>
      <c r="XDS137" s="58"/>
      <c r="XDT137" s="58"/>
      <c r="XDU137" s="58"/>
      <c r="XDV137" s="58"/>
      <c r="XDW137" s="58"/>
      <c r="XDX137" s="58"/>
      <c r="XDY137" s="58"/>
      <c r="XDZ137" s="58"/>
      <c r="XEA137" s="58"/>
      <c r="XEB137" s="58"/>
      <c r="XEC137" s="58"/>
      <c r="XED137" s="58"/>
      <c r="XEE137" s="58"/>
      <c r="XEF137" s="58"/>
      <c r="XEG137" s="58"/>
      <c r="XEH137" s="58"/>
      <c r="XEI137" s="58"/>
      <c r="XEJ137" s="58"/>
      <c r="XEK137" s="58"/>
      <c r="XEL137" s="58"/>
      <c r="XEM137" s="58"/>
      <c r="XEN137" s="58"/>
      <c r="XEO137" s="58"/>
      <c r="XEP137" s="58"/>
      <c r="XEQ137" s="58"/>
      <c r="XER137" s="58"/>
      <c r="XES137" s="58"/>
      <c r="XET137" s="58"/>
      <c r="XEU137" s="58"/>
      <c r="XEV137" s="58"/>
      <c r="XEW137" s="58"/>
      <c r="XEX137" s="58"/>
      <c r="XEY137" s="58"/>
      <c r="XEZ137" s="58"/>
      <c r="XFA137" s="58"/>
      <c r="XFB137" s="58"/>
      <c r="XFC137" s="58"/>
      <c r="XFD137" s="58"/>
    </row>
    <row r="139" spans="1:16384" ht="17">
      <c r="A139" s="106" t="s">
        <v>470</v>
      </c>
      <c r="B139" s="106" t="s">
        <v>471</v>
      </c>
    </row>
    <row r="140" spans="1:16384">
      <c r="A140" s="34" t="s">
        <v>39</v>
      </c>
      <c r="B140" s="34" t="s">
        <v>277</v>
      </c>
    </row>
    <row r="141" spans="1:16384">
      <c r="A141" s="34" t="s">
        <v>472</v>
      </c>
      <c r="B141" s="34" t="s">
        <v>129</v>
      </c>
    </row>
    <row r="142" spans="1:16384">
      <c r="A142" s="34" t="s">
        <v>473</v>
      </c>
      <c r="B142" s="34" t="s">
        <v>130</v>
      </c>
    </row>
    <row r="143" spans="1:16384">
      <c r="A143" s="34" t="s">
        <v>474</v>
      </c>
      <c r="B143" s="34" t="s">
        <v>131</v>
      </c>
    </row>
    <row r="145" spans="1:2" ht="34">
      <c r="A145" s="106" t="s">
        <v>475</v>
      </c>
      <c r="B145" s="106" t="s">
        <v>471</v>
      </c>
    </row>
    <row r="146" spans="1:2">
      <c r="A146" s="34" t="s">
        <v>38</v>
      </c>
      <c r="B146" s="34" t="s">
        <v>277</v>
      </c>
    </row>
    <row r="147" spans="1:2">
      <c r="A147" s="34" t="s">
        <v>476</v>
      </c>
      <c r="B147" s="34" t="s">
        <v>130</v>
      </c>
    </row>
    <row r="148" spans="1:2">
      <c r="A148" s="34" t="s">
        <v>477</v>
      </c>
      <c r="B148" s="34" t="s">
        <v>131</v>
      </c>
    </row>
    <row r="149" spans="1:2">
      <c r="A149" s="34" t="s">
        <v>478</v>
      </c>
      <c r="B149" s="34" t="s">
        <v>131</v>
      </c>
    </row>
    <row r="151" spans="1:2" ht="34">
      <c r="A151" s="106" t="s">
        <v>479</v>
      </c>
      <c r="B151" s="106" t="s">
        <v>471</v>
      </c>
    </row>
    <row r="152" spans="1:2">
      <c r="A152" s="34" t="s">
        <v>38</v>
      </c>
      <c r="B152" s="34" t="s">
        <v>277</v>
      </c>
    </row>
    <row r="153" spans="1:2">
      <c r="A153" s="34" t="s">
        <v>476</v>
      </c>
      <c r="B153" s="34" t="s">
        <v>129</v>
      </c>
    </row>
    <row r="154" spans="1:2">
      <c r="A154" s="34" t="s">
        <v>477</v>
      </c>
      <c r="B154" s="34" t="s">
        <v>130</v>
      </c>
    </row>
    <row r="155" spans="1:2">
      <c r="A155" s="34" t="s">
        <v>478</v>
      </c>
      <c r="B155" s="34" t="s">
        <v>131</v>
      </c>
    </row>
    <row r="156" spans="1:2">
      <c r="A156" s="35" t="s">
        <v>480</v>
      </c>
      <c r="B156" s="35" t="s">
        <v>443</v>
      </c>
    </row>
    <row r="158" spans="1:2" ht="17">
      <c r="A158" s="106" t="s">
        <v>481</v>
      </c>
      <c r="B158" s="106" t="s">
        <v>471</v>
      </c>
    </row>
    <row r="159" spans="1:2">
      <c r="A159" s="34" t="s">
        <v>38</v>
      </c>
      <c r="B159" s="34" t="s">
        <v>277</v>
      </c>
    </row>
    <row r="160" spans="1:2">
      <c r="A160" s="34" t="s">
        <v>482</v>
      </c>
      <c r="B160" s="34" t="s">
        <v>129</v>
      </c>
    </row>
    <row r="161" spans="1:2">
      <c r="A161" s="34" t="s">
        <v>483</v>
      </c>
      <c r="B161" s="34" t="s">
        <v>130</v>
      </c>
    </row>
    <row r="162" spans="1:2">
      <c r="A162" s="34" t="s">
        <v>484</v>
      </c>
      <c r="B162" s="34" t="s">
        <v>131</v>
      </c>
    </row>
    <row r="164" spans="1:2" ht="17">
      <c r="A164" s="106" t="s">
        <v>485</v>
      </c>
      <c r="B164" s="106" t="s">
        <v>471</v>
      </c>
    </row>
    <row r="165" spans="1:2" ht="17">
      <c r="A165" s="62" t="s">
        <v>39</v>
      </c>
      <c r="B165" s="62" t="s">
        <v>277</v>
      </c>
    </row>
    <row r="166" spans="1:2" ht="51">
      <c r="A166" s="62" t="s">
        <v>486</v>
      </c>
      <c r="B166" s="62" t="s">
        <v>130</v>
      </c>
    </row>
    <row r="167" spans="1:2" ht="51">
      <c r="A167" s="62" t="s">
        <v>487</v>
      </c>
      <c r="B167" s="62" t="s">
        <v>131</v>
      </c>
    </row>
    <row r="168" spans="1:2" ht="34">
      <c r="A168" s="62" t="s">
        <v>488</v>
      </c>
      <c r="B168" s="62" t="s">
        <v>131</v>
      </c>
    </row>
    <row r="169" spans="1:2">
      <c r="A169" s="4"/>
      <c r="B169" s="4"/>
    </row>
    <row r="170" spans="1:2" ht="17">
      <c r="A170" s="106" t="s">
        <v>489</v>
      </c>
      <c r="B170" s="106" t="s">
        <v>471</v>
      </c>
    </row>
    <row r="171" spans="1:2" ht="17">
      <c r="A171" s="62" t="s">
        <v>38</v>
      </c>
      <c r="B171" s="62" t="s">
        <v>277</v>
      </c>
    </row>
    <row r="172" spans="1:2" ht="17">
      <c r="A172" s="62" t="s">
        <v>490</v>
      </c>
      <c r="B172" s="62" t="s">
        <v>130</v>
      </c>
    </row>
    <row r="173" spans="1:2" ht="17">
      <c r="A173" s="62" t="s">
        <v>491</v>
      </c>
      <c r="B173" s="62" t="s">
        <v>131</v>
      </c>
    </row>
    <row r="174" spans="1:2" ht="17">
      <c r="A174" s="62" t="s">
        <v>492</v>
      </c>
      <c r="B174" s="62" t="s">
        <v>131</v>
      </c>
    </row>
    <row r="175" spans="1:2">
      <c r="A175" s="4"/>
      <c r="B175" s="4"/>
    </row>
    <row r="176" spans="1:2" ht="17">
      <c r="A176" s="106" t="s">
        <v>493</v>
      </c>
      <c r="B176" s="106" t="s">
        <v>471</v>
      </c>
    </row>
    <row r="177" spans="1:2" ht="17">
      <c r="A177" s="62" t="s">
        <v>38</v>
      </c>
      <c r="B177" s="62" t="s">
        <v>277</v>
      </c>
    </row>
    <row r="178" spans="1:2" ht="17">
      <c r="A178" s="62" t="s">
        <v>494</v>
      </c>
      <c r="B178" s="62" t="s">
        <v>130</v>
      </c>
    </row>
    <row r="179" spans="1:2" ht="17">
      <c r="A179" s="62" t="s">
        <v>495</v>
      </c>
      <c r="B179" s="62" t="s">
        <v>131</v>
      </c>
    </row>
    <row r="180" spans="1:2" ht="17">
      <c r="A180" s="62" t="s">
        <v>496</v>
      </c>
      <c r="B180" s="62" t="s">
        <v>131</v>
      </c>
    </row>
    <row r="181" spans="1:2">
      <c r="A181" s="4"/>
      <c r="B181" s="4"/>
    </row>
    <row r="182" spans="1:2" ht="34">
      <c r="A182" s="106" t="s">
        <v>497</v>
      </c>
      <c r="B182" s="106" t="s">
        <v>471</v>
      </c>
    </row>
    <row r="183" spans="1:2" ht="17">
      <c r="A183" s="62" t="s">
        <v>38</v>
      </c>
      <c r="B183" s="62" t="s">
        <v>277</v>
      </c>
    </row>
    <row r="184" spans="1:2" ht="17">
      <c r="A184" s="62" t="s">
        <v>39</v>
      </c>
      <c r="B184" s="62" t="s">
        <v>131</v>
      </c>
    </row>
    <row r="185" spans="1:2">
      <c r="A185" s="4"/>
      <c r="B185" s="4"/>
    </row>
    <row r="186" spans="1:2" ht="34">
      <c r="A186" s="106" t="s">
        <v>498</v>
      </c>
      <c r="B186" s="106" t="s">
        <v>471</v>
      </c>
    </row>
    <row r="187" spans="1:2" ht="17">
      <c r="A187" s="62" t="s">
        <v>39</v>
      </c>
      <c r="B187" s="62" t="s">
        <v>277</v>
      </c>
    </row>
    <row r="188" spans="1:2" ht="17">
      <c r="A188" s="62" t="s">
        <v>499</v>
      </c>
      <c r="B188" s="62" t="s">
        <v>129</v>
      </c>
    </row>
    <row r="189" spans="1:2" ht="17">
      <c r="A189" s="62" t="s">
        <v>500</v>
      </c>
      <c r="B189" s="62" t="s">
        <v>130</v>
      </c>
    </row>
    <row r="190" spans="1:2" ht="17">
      <c r="A190" s="62" t="s">
        <v>501</v>
      </c>
      <c r="B190" s="62" t="s">
        <v>131</v>
      </c>
    </row>
    <row r="191" spans="1:2">
      <c r="A191" s="4"/>
      <c r="B191" s="4"/>
    </row>
    <row r="192" spans="1:2" ht="17">
      <c r="A192" s="106" t="s">
        <v>502</v>
      </c>
      <c r="B192" s="106" t="s">
        <v>471</v>
      </c>
    </row>
    <row r="193" spans="1:2" ht="17">
      <c r="A193" s="62" t="s">
        <v>39</v>
      </c>
      <c r="B193" s="62" t="s">
        <v>277</v>
      </c>
    </row>
    <row r="194" spans="1:2" ht="17">
      <c r="A194" s="62" t="s">
        <v>503</v>
      </c>
      <c r="B194" s="62" t="s">
        <v>129</v>
      </c>
    </row>
    <row r="195" spans="1:2" ht="17">
      <c r="A195" s="62" t="s">
        <v>504</v>
      </c>
      <c r="B195" s="62" t="s">
        <v>130</v>
      </c>
    </row>
    <row r="196" spans="1:2" ht="17">
      <c r="A196" s="62" t="s">
        <v>505</v>
      </c>
      <c r="B196" s="62" t="s">
        <v>131</v>
      </c>
    </row>
  </sheetData>
  <sheetProtection algorithmName="SHA-512" hashValue="+YjHnz/X/mievUDGZ5Mmzte19CtMeSxpB5+6lMfL55nmgqn+tAeDAWKyDcTXqe+KNhLsQ4R7HVHEDGDPwqleSA==" saltValue="8hHPfw835oWI+CmeXKXZZg==" spinCount="100000" sheet="1" objects="1" scenarios="1"/>
  <mergeCells count="21">
    <mergeCell ref="M95:O95"/>
    <mergeCell ref="L94:O94"/>
    <mergeCell ref="L74:L77"/>
    <mergeCell ref="L78:L81"/>
    <mergeCell ref="L82:L85"/>
    <mergeCell ref="L71:Q71"/>
    <mergeCell ref="M88:P88"/>
    <mergeCell ref="L87:P87"/>
    <mergeCell ref="L72:L73"/>
    <mergeCell ref="M72:M73"/>
    <mergeCell ref="N72:Q72"/>
    <mergeCell ref="H25:L25"/>
    <mergeCell ref="I26:L26"/>
    <mergeCell ref="H42:M42"/>
    <mergeCell ref="C3:F3"/>
    <mergeCell ref="H56:K56"/>
    <mergeCell ref="H43:H44"/>
    <mergeCell ref="J43:M43"/>
    <mergeCell ref="H45:H47"/>
    <mergeCell ref="H48:H50"/>
    <mergeCell ref="H51:H5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4486E-2370-4651-A2B9-A1F328DFB7AF}">
  <dimension ref="A1:A9"/>
  <sheetViews>
    <sheetView workbookViewId="0">
      <selection activeCell="A16" sqref="A16"/>
    </sheetView>
  </sheetViews>
  <sheetFormatPr baseColWidth="10" defaultColWidth="8.83203125" defaultRowHeight="16"/>
  <cols>
    <col min="1" max="1" width="165.83203125" customWidth="1"/>
  </cols>
  <sheetData>
    <row r="1" spans="1:1">
      <c r="A1" s="1" t="s">
        <v>517</v>
      </c>
    </row>
    <row r="3" spans="1:1" ht="34">
      <c r="A3" s="4" t="s">
        <v>518</v>
      </c>
    </row>
    <row r="4" spans="1:1" ht="34">
      <c r="A4" s="4" t="s">
        <v>519</v>
      </c>
    </row>
    <row r="5" spans="1:1" ht="34">
      <c r="A5" s="4" t="s">
        <v>521</v>
      </c>
    </row>
    <row r="6" spans="1:1" ht="17">
      <c r="A6" s="4" t="s">
        <v>522</v>
      </c>
    </row>
    <row r="7" spans="1:1" ht="34">
      <c r="A7" s="4" t="s">
        <v>523</v>
      </c>
    </row>
    <row r="8" spans="1:1" ht="34">
      <c r="A8" s="4" t="s">
        <v>525</v>
      </c>
    </row>
    <row r="9" spans="1:1" ht="34">
      <c r="A9" s="4" t="s">
        <v>526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RDC Documentation" ma:contentTypeID="0x01010037B10415B03D694AA80643F9C8D8538E006C7135DD074565429592A72023430BFD" ma:contentTypeVersion="893" ma:contentTypeDescription="" ma:contentTypeScope="" ma:versionID="52028fd23ca72e16cfb5d6723a7b2bd8">
  <xsd:schema xmlns:xsd="http://www.w3.org/2001/XMLSchema" xmlns:xs="http://www.w3.org/2001/XMLSchema" xmlns:p="http://schemas.microsoft.com/office/2006/metadata/properties" xmlns:ns2="c72d4b94-e734-4a22-a7ed-1ec40cca8c20" xmlns:ns3="22f87eea-6d76-4926-9c66-42d196e5b36d" targetNamespace="http://schemas.microsoft.com/office/2006/metadata/properties" ma:root="true" ma:fieldsID="5bf448a05eae06fb0c8febe8b0d182c7" ns2:_="" ns3:_="">
    <xsd:import namespace="c72d4b94-e734-4a22-a7ed-1ec40cca8c20"/>
    <xsd:import namespace="22f87eea-6d76-4926-9c66-42d196e5b36d"/>
    <xsd:element name="properties">
      <xsd:complexType>
        <xsd:sequence>
          <xsd:element name="documentManagement">
            <xsd:complexType>
              <xsd:all>
                <xsd:element ref="ns2:Action_x005f_x0020_Date" minOccurs="0"/>
                <xsd:element ref="ns2:Project_x005f_x0020_Number" minOccurs="0"/>
                <xsd:element ref="ns2:Function_x005f_x0020_Type" minOccurs="0"/>
                <xsd:element ref="ns2:Prime_x005f_x0020_Activity" minOccurs="0"/>
                <xsd:element ref="ns2:Secondary_x0020_Activity" minOccurs="0"/>
                <xsd:element ref="ns2:Document_x005f_x0020_Type" minOccurs="0"/>
                <xsd:element ref="ns2:Organisation" minOccurs="0"/>
                <xsd:element ref="ns2:Attachment" minOccurs="0"/>
                <xsd:element ref="ns2:_dlc_DocIdPersistId" minOccurs="0"/>
                <xsd:element ref="ns2:_dlc_DocId" minOccurs="0"/>
                <xsd:element ref="ns2:_dlc_DocIdUrl"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2d4b94-e734-4a22-a7ed-1ec40cca8c20" elementFormDefault="qualified">
    <xsd:import namespace="http://schemas.microsoft.com/office/2006/documentManagement/types"/>
    <xsd:import namespace="http://schemas.microsoft.com/office/infopath/2007/PartnerControls"/>
    <xsd:element name="Action_x005f_x0020_Date" ma:index="2" nillable="true" ma:displayName="Action Date" ma:default="[today]" ma:description="Date this document is relevant to. The Meeting Date, Year and Financial Year derive their value from this field." ma:format="DateOnly" ma:internalName="Action_x0020_Date" ma:readOnly="false">
      <xsd:simpleType>
        <xsd:restriction base="dms:DateTime"/>
      </xsd:simpleType>
    </xsd:element>
    <xsd:element name="Project_x005f_x0020_Number" ma:index="3" nillable="true" ma:displayName="Project Number" ma:description="FRDC Project Number as per OmniFish" ma:internalName="Project_x0020_Number" ma:readOnly="false">
      <xsd:simpleType>
        <xsd:restriction base="dms:Text">
          <xsd:maxLength value="13"/>
        </xsd:restriction>
      </xsd:simpleType>
    </xsd:element>
    <xsd:element name="Function_x005f_x0020_Type" ma:index="7" nillable="true" ma:displayName="Function Type" ma:description="Base classification of a document based on ANA standards of activity" ma:list="{72fd9628-f23e-43d1-8c15-f99521f6ee0a}" ma:internalName="Function_x0020_Type" ma:readOnly="false" ma:showField="Title" ma:web="c72d4b94-e734-4a22-a7ed-1ec40cca8c20">
      <xsd:simpleType>
        <xsd:restriction base="dms:Lookup"/>
      </xsd:simpleType>
    </xsd:element>
    <xsd:element name="Prime_x005f_x0020_Activity" ma:index="8" nillable="true" ma:displayName="Prime Activity" ma:description="The primary activity to classify your document." ma:list="{a9692a3b-7cfc-4dd4-b3cd-bf88c13b4ebe}" ma:internalName="Prime_x0020_Activity" ma:readOnly="false" ma:showField="Title" ma:web="c72d4b94-e734-4a22-a7ed-1ec40cca8c20">
      <xsd:simpleType>
        <xsd:restriction base="dms:Lookup"/>
      </xsd:simpleType>
    </xsd:element>
    <xsd:element name="Secondary_x0020_Activity" ma:index="9" nillable="true" ma:displayName="Secondary Activity" ma:description="The secondary activity to classify or group your document." ma:list="{33ceec23-842f-4806-a871-c773a4c01dfd}" ma:internalName="Secondary_x0020_Activity" ma:readOnly="false" ma:showField="Title" ma:web="c72d4b94-e734-4a22-a7ed-1ec40cca8c20">
      <xsd:simpleType>
        <xsd:restriction base="dms:Lookup"/>
      </xsd:simpleType>
    </xsd:element>
    <xsd:element name="Document_x005f_x0020_Type" ma:index="10" nillable="true" ma:displayName="Document Type" ma:description="Choose what best describes you document." ma:list="{0ca212dc-bbce-4e70-9902-fc7ab143df66}" ma:internalName="Document_x0020_Type" ma:readOnly="false" ma:showField="Title" ma:web="c72d4b94-e734-4a22-a7ed-1ec40cca8c20">
      <xsd:simpleType>
        <xsd:restriction base="dms:Lookup"/>
      </xsd:simpleType>
    </xsd:element>
    <xsd:element name="Organisation" ma:index="11" nillable="true" ma:displayName="Organisation" ma:description="Organisations and Contacts List" ma:list="{3a75f9f6-eff0-465b-bac2-70c99f71eb7b}" ma:internalName="Organisation" ma:readOnly="false" ma:showField="Title" ma:web="c72d4b94-e734-4a22-a7ed-1ec40cca8c20">
      <xsd:simpleType>
        <xsd:restriction base="dms:Lookup"/>
      </xsd:simpleType>
    </xsd:element>
    <xsd:element name="Attachment" ma:index="12" nillable="true" ma:displayName="Attachment" ma:default="0" ma:internalName="Attachment" ma:readOnly="false">
      <xsd:simpleType>
        <xsd:restriction base="dms:Boolean"/>
      </xsd:simpleType>
    </xsd:element>
    <xsd:element name="_dlc_DocIdPersistId" ma:index="14" nillable="true" ma:displayName="Persist ID" ma:description="Keep ID on add." ma:hidden="true" ma:internalName="_dlc_DocIdPersistId" ma:readOnly="false">
      <xsd:simpleType>
        <xsd:restriction base="dms:Boolean"/>
      </xsd:simple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f87eea-6d76-4926-9c66-42d196e5b36d"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econdary_x0020_Activity xmlns="c72d4b94-e734-4a22-a7ed-1ec40cca8c20" xsi:nil="true"/>
    <Function_x005f_x0020_Type xmlns="c72d4b94-e734-4a22-a7ed-1ec40cca8c20">44</Function_x005f_x0020_Type>
    <Organisation xmlns="c72d4b94-e734-4a22-a7ed-1ec40cca8c20" xsi:nil="true"/>
    <Prime_x005f_x0020_Activity xmlns="c72d4b94-e734-4a22-a7ed-1ec40cca8c20">137</Prime_x005f_x0020_Activity>
    <_dlc_DocIdPersistId xmlns="c72d4b94-e734-4a22-a7ed-1ec40cca8c20" xsi:nil="true"/>
    <Attachment xmlns="c72d4b94-e734-4a22-a7ed-1ec40cca8c20">false</Attachment>
    <Action_x005f_x0020_Date xmlns="c72d4b94-e734-4a22-a7ed-1ec40cca8c20">2021-09-09T14:00:00+00:00</Action_x005f_x0020_Date>
    <Document_x005f_x0020_Type xmlns="c72d4b94-e734-4a22-a7ed-1ec40cca8c20">72</Document_x005f_x0020_Type>
    <Project_x005f_x0020_Number xmlns="c72d4b94-e734-4a22-a7ed-1ec40cca8c20">2016-059</Project_x005f_x0020_Number>
    <_dlc_DocId xmlns="c72d4b94-e734-4a22-a7ed-1ec40cca8c20">NEMO-566961152-175</_dlc_DocId>
    <_dlc_DocIdUrl xmlns="c72d4b94-e734-4a22-a7ed-1ec40cca8c20">
      <Url>https://frdc1.sharepoint.com/teams/Projects2016/_layouts/15/DocIdRedir.aspx?ID=NEMO-566961152-175</Url>
      <Description>NEMO-566961152-175</Description>
    </_dlc_DocIdUrl>
  </documentManagement>
</p:properties>
</file>

<file path=customXml/itemProps1.xml><?xml version="1.0" encoding="utf-8"?>
<ds:datastoreItem xmlns:ds="http://schemas.openxmlformats.org/officeDocument/2006/customXml" ds:itemID="{1A37A4C1-E4C1-4576-9FF2-C8AE900C1D7C}"/>
</file>

<file path=customXml/itemProps2.xml><?xml version="1.0" encoding="utf-8"?>
<ds:datastoreItem xmlns:ds="http://schemas.openxmlformats.org/officeDocument/2006/customXml" ds:itemID="{9D686AAC-AD6C-4591-ABEE-DA62A6F38AF7}"/>
</file>

<file path=customXml/itemProps3.xml><?xml version="1.0" encoding="utf-8"?>
<ds:datastoreItem xmlns:ds="http://schemas.openxmlformats.org/officeDocument/2006/customXml" ds:itemID="{14CF9264-F3AA-4B66-978E-C65BAAFFB16F}"/>
</file>

<file path=customXml/itemProps4.xml><?xml version="1.0" encoding="utf-8"?>
<ds:datastoreItem xmlns:ds="http://schemas.openxmlformats.org/officeDocument/2006/customXml" ds:itemID="{BC97E968-E1D4-4E32-9003-23BBC831BAC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How to use this xlsx</vt:lpstr>
      <vt:lpstr>Pre-Assessment</vt:lpstr>
      <vt:lpstr>Types of Change</vt:lpstr>
      <vt:lpstr>Risk Assessment Steps</vt:lpstr>
      <vt:lpstr>Risk Assessment-Worked Example</vt:lpstr>
      <vt:lpstr>Supporting Tables</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Fulton</dc:creator>
  <cp:lastModifiedBy>Beth Fulton</cp:lastModifiedBy>
  <dcterms:created xsi:type="dcterms:W3CDTF">2020-06-09T11:49:54Z</dcterms:created>
  <dcterms:modified xsi:type="dcterms:W3CDTF">2020-07-05T13:29:00Z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0x01010037B10415B03D694AA80643F9C8D8538E006C7135DD074565429592A72023430BFD</vt:lpwstr>
  </property>
  <property fmtid="{D5CDD505-2E9C-101B-9397-08002B2CF9AE}" pid="3" name="_dlc_DocIdItemGuid">
    <vt:lpwstr>d53cdd9c-f0ce-44ca-af84-5e12ddbed70e</vt:lpwstr>
  </property>
</Properties>
</file>